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1.07" sheetId="1" r:id="rId1"/>
  </sheets>
  <definedNames>
    <definedName name="_xlnm.Print_Titles" localSheetId="0">'01.07'!$4:$4</definedName>
  </definedNames>
  <calcPr fullCalcOnLoad="1"/>
</workbook>
</file>

<file path=xl/sharedStrings.xml><?xml version="1.0" encoding="utf-8"?>
<sst xmlns="http://schemas.openxmlformats.org/spreadsheetml/2006/main" count="421" uniqueCount="312">
  <si>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</si>
  <si>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</si>
  <si>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образовательных организаций</t>
  </si>
  <si>
    <t>Реализация полномочий по организации и осуществлению деятельности по опеке и попечительству в отношении несовершеннолетних граждан</t>
  </si>
  <si>
    <t>Организация повышения квалификации и переподготовки муниципальных служащих, участие в семинарах</t>
  </si>
  <si>
    <t>Расходы на обеспечение функций органов местного самоуправления</t>
  </si>
  <si>
    <t>Непрограммные расходы за счет средств областного  бюджета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</si>
  <si>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</si>
  <si>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Непрограммные расходы за счет средств федерального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</si>
  <si>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</si>
  <si>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</t>
  </si>
  <si>
    <t>Резервные фонды</t>
  </si>
  <si>
    <t>Управление средствами резервного фонда администрации города Арзамаса</t>
  </si>
  <si>
    <t>Другие общегосударственные вопросы</t>
  </si>
  <si>
    <t>Обеспечение деятельности МУ "Комитет управления микрорайонами"</t>
  </si>
  <si>
    <t>Муниципальные учреждения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</si>
  <si>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</si>
  <si>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</si>
  <si>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</si>
  <si>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</si>
  <si>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</si>
  <si>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Подпрограмма 2 "Развитие гражданского общества в городском округе город Арзамас"</t>
  </si>
  <si>
    <t>Сельское хозяйство и рыболовство</t>
  </si>
  <si>
    <t>Непрограммные расходы за счет средств областного бюджета</t>
  </si>
  <si>
    <t>Дорожное хозяйство (дорожные фонды)</t>
  </si>
  <si>
    <t>Ремонт и содержание автомобильных дорог общего пользования местного значения в границах городского округа и искусственных сооружений на них</t>
  </si>
  <si>
    <t>Организация мероприятий по безопасности дорожного движения</t>
  </si>
  <si>
    <t>Связь и информатика</t>
  </si>
  <si>
    <t>Другие вопросы в области национальной экономики</t>
  </si>
  <si>
    <t>Содержание и обеспечение текущей деятельности АНО "АЦРП"</t>
  </si>
  <si>
    <t>Жилищное хозяйство</t>
  </si>
  <si>
    <t>Коммунальное хозяйство</t>
  </si>
  <si>
    <t>Возмещение убытков по муниципальным баням</t>
  </si>
  <si>
    <t>Прочие непрограммные расходы</t>
  </si>
  <si>
    <t>Благоустройство</t>
  </si>
  <si>
    <t>Уличное освещение</t>
  </si>
  <si>
    <t>Содержание и благоустройство кладбищ города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</si>
  <si>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</si>
  <si>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</si>
  <si>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Экологический мониторинг</t>
  </si>
  <si>
    <t>Экологическое образование и воспитание</t>
  </si>
  <si>
    <t>Дошкольное образование</t>
  </si>
  <si>
    <t>Подпрограмма 1 "Развитие дошкольного образования"</t>
  </si>
  <si>
    <t>Реализация общеобразовательных программ дошкольного образования (образовательная субвенция)</t>
  </si>
  <si>
    <t>Общее образование</t>
  </si>
  <si>
    <t>Подпрограмма 2 "Развитие общего образования"</t>
  </si>
  <si>
    <t>Финансовое обеспечение получения общего образования в частных образовательных организациях посредством предоставления субсидий на возмещение затрат в соответствии с федеральным законодательством</t>
  </si>
  <si>
    <t>Подпрограмма 4 "Организация отдыха, оздоровления и занятости детей"</t>
  </si>
  <si>
    <t>Организация профильных смен для одаренных детей</t>
  </si>
  <si>
    <t>Организация деятельности по развитию социальной активности и компетенции молодых людей, формированию муниципальной поддержки молодежных инициатив, инноваций и условий для роста деловой, экономической, политической, творческой активности молодежи, вовлечению молодежи в социальную практику</t>
  </si>
  <si>
    <t>Организация лагерей с дневным пребыванием детей на базе образовательных организаций</t>
  </si>
  <si>
    <t>Другие вопросы в области образования</t>
  </si>
  <si>
    <t>Подпрограмма 5 "Обеспечение эффективного исполнения отдельных муниципальных функций"</t>
  </si>
  <si>
    <t>Финансово-экономическое обслуживание сферы образования</t>
  </si>
  <si>
    <t>Обеспечение методического сопровождения мероприятий, направленных на модернизацию муниципальной системы образования</t>
  </si>
  <si>
    <t>Реализация комплекса мероприятий по развитию и поддержке детской одаренности</t>
  </si>
  <si>
    <t>Предоставление услуг по текущему ремонту и техническому обслуживанию муниципальных образовательных организаций</t>
  </si>
  <si>
    <t>Культура</t>
  </si>
  <si>
    <t>Организация и проведение государственных праздников и общественно значимых мероприятий</t>
  </si>
  <si>
    <t>Предоставление муниципальной услуги по показу спектаклей, проведению концертов и иных зрелищных программ населению</t>
  </si>
  <si>
    <t>Подпрограмма 2 "Наследие"</t>
  </si>
  <si>
    <t>Развитие библиотечного дела</t>
  </si>
  <si>
    <t>Развитие музейного дела</t>
  </si>
  <si>
    <t>Оказание муниципальной услуги по организации и проведению культурно-досуговых мероприятий</t>
  </si>
  <si>
    <t>Оказание муниципальной услуги по сохранению и поддержке художественного творчества, организации деятельности клубных формирований</t>
  </si>
  <si>
    <t>Оказание муниципальной услуги по организации массового отдыха жителей и обустройства мест массового отдыха населения</t>
  </si>
  <si>
    <t>Другие вопросы в области культуры, кинематографии</t>
  </si>
  <si>
    <t>Пенсионное обеспечение</t>
  </si>
  <si>
    <t>Обеспечение перечисления средств, предусмотренных на предоставление социальных выплат молодым семьям на приобретение (строительство) жилья</t>
  </si>
  <si>
    <t>Оказание единовременной материальной помощи на ремонт (восстановление) жилого помещения</t>
  </si>
  <si>
    <t>Предоставление ежемесячной социальной выплаты на компенсацию части процентной ставки по кредиту, оформленному в кредитных организациях</t>
  </si>
  <si>
    <t>Расходы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за счет субвенции из федерального бюджета</t>
  </si>
  <si>
    <t>Ежемесячная денежная выплата лицам, удостоенным звания "Почетный гражданин города Арзамаса"</t>
  </si>
  <si>
    <t>Ежемесячная денежная выплата на обеспечение бесплатного проезда на внутригородском транспорте лицам, удостоенным звания "Заслуженный ветеран города Арзамаса"</t>
  </si>
  <si>
    <t>Оказание материальной помощи гражданам, оказавшимся в трудной жизненной ситуации</t>
  </si>
  <si>
    <t>Ежемесячное социальное пособие многодетным матерям, имеющим 3 и более несовершеннолетних детей</t>
  </si>
  <si>
    <t>Охрана семьи и детства</t>
  </si>
  <si>
    <t>Расходы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</si>
  <si>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Другие вопросы в области социальной политики</t>
  </si>
  <si>
    <t>Массовый спорт</t>
  </si>
  <si>
    <t>Телевидение и радиовещание</t>
  </si>
  <si>
    <t>Периодическая печать и издательства</t>
  </si>
  <si>
    <t>Обслуживание государственного внутреннего и муниципального долга</t>
  </si>
  <si>
    <t>Своевременное исполнение долговых обязательств городского округа город Арзамас</t>
  </si>
  <si>
    <t>Наименование расходов</t>
  </si>
  <si>
    <t>ВСЕГО</t>
  </si>
  <si>
    <t>Раздел бюджетной классификации</t>
  </si>
  <si>
    <t>%%</t>
  </si>
  <si>
    <t>Факт</t>
  </si>
  <si>
    <t>ИСПОЛНЕНИЕ</t>
  </si>
  <si>
    <t>расходной части бюджета города Арзамас</t>
  </si>
  <si>
    <t>Директор департамента финансов                                                               Бушуева И.В.</t>
  </si>
  <si>
    <t>Общегосударственные вопросы</t>
  </si>
  <si>
    <t>Непрограммные расходы</t>
  </si>
  <si>
    <t>Содержание аппарата управления</t>
  </si>
  <si>
    <t>Организация обучения населения мерам пожарной безопасности, содействия распространению пожарно-технических знаний</t>
  </si>
  <si>
    <t>Расходы на осуществление полномочий по организации и осуществлению деятельности по опеке и попечительству в отношении совершеннолетних граждан</t>
  </si>
  <si>
    <t>Создание и организация работы опорных пунктов (противопожарных уголков) для обучения населения. Издание и распространение рекламной продукции, листовок, изготовление информационных стендов, смотров и конференций на противопожарную тематику</t>
  </si>
  <si>
    <t>Дополнительное образование детей</t>
  </si>
  <si>
    <t>Обеспечение условий для выполнения муниципального задания МУ "КУМ"</t>
  </si>
  <si>
    <t>Социальное обслуживание населения</t>
  </si>
  <si>
    <t>Компенсация части процентной ставки молодым семьям в рамках областной целевой программы "Молодой семье-доступное жилье" на 2004-2010годы, утвержденной Законом Нижегородской области от 20 сентября 2004 г. №103-З</t>
  </si>
  <si>
    <t>Глава муниципального образования</t>
  </si>
  <si>
    <t>Председатель представительного органа местного самоуправления</t>
  </si>
  <si>
    <t>Судебная система</t>
  </si>
  <si>
    <t>Расходы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за счет субвенции из федерального бюджета</t>
  </si>
  <si>
    <t>Обеспечение деятельности департамента финансов города Арзамаса</t>
  </si>
  <si>
    <t>Проведение государственных праздников и  общественно значимых городских мероприятий (организационное и материально-техническое обеспечение)</t>
  </si>
  <si>
    <t>Осуществление муниципальных функций по собственным полномочиям КИО г. Арзамаса: обеспечение условий для результативной профессиональной деятельности муниципальных служащих КИО г. Арзамаса, содержание имущества муниципальной имущественной казны города Арзамаса, в том числе его охрана, проведение претензионно-исковой работы, судебные расходы и издержки, информационное сопровождение мероприятий по управлению муниципальным имуществом, расходы, связанные с организацией торгов, модернизация и обновление информационной и технической базы КИО г. Арзамаса</t>
  </si>
  <si>
    <t>Проведение работ по обследованию объектов недвижимого имущества, технической инвентаризации, кадастровому учету в целях регистрации в муниципальную собственность и вовлечения в хозяйственный оборот, организация и проведение рыночной оценки имущества, оценки стоимости прав на заключение договоров</t>
  </si>
  <si>
    <t>Организация предоставления государственных и муниципальных услуг в МБУ «МФЦ города Арзамаса»</t>
  </si>
  <si>
    <t>Создание муниципальных запасов материальных ресурсов в целях гражданской обороны.</t>
  </si>
  <si>
    <t>Обеспечение финансирования МКУ «УГОЧС г. Арзамаса»</t>
  </si>
  <si>
    <t>Оснащение отдела гражданской защиты МКУ «УГОЧС г.Арзамаса» программно-аппаратным комплексом «Аналитика ГО и ЧС»</t>
  </si>
  <si>
    <t>Обеспечение материально-технической базы спасательно-медицинских, общественных спасательных постов</t>
  </si>
  <si>
    <t>Оснащение отдела антитеррористической защиты и пожарной безопасности МКУ «УГОЧС г. Арзамаса» программно-аппаратным комплексом</t>
  </si>
  <si>
    <t>Обеспечение библиотек города литературой по проблеме наркомании, профилактике правонарушений</t>
  </si>
  <si>
    <t>Приобретение «Тест»-полосок для проведения экспресс-анализов на выявление наркотических средств среди учащихся образовательных организаций</t>
  </si>
  <si>
    <t>Стимулирование участия населения в народных дружинах по охране общественного порядка и проведение организационно-технических мероприятий работы народных дружин города Арзамаса</t>
  </si>
  <si>
    <t>Общеэкономические вопросы</t>
  </si>
  <si>
    <t>Мероприятия по содействию занятости населения</t>
  </si>
  <si>
    <t>04 05</t>
  </si>
  <si>
    <t>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отлова и содержания безнадзорных животных</t>
  </si>
  <si>
    <t>04 08</t>
  </si>
  <si>
    <t>Транспорт</t>
  </si>
  <si>
    <t>Предоставление субсидий на возмещение части затрат в связи с оказанием транспортных услуг населению по муниципальным маршрутам регулярных перевозок, возникающих от перевозки льготных категорий граждан, детей, учащихся и студентов</t>
  </si>
  <si>
    <t>04 09</t>
  </si>
  <si>
    <t>04 10</t>
  </si>
  <si>
    <t>Реконструкция муниципального сегмента региональной автоматизированной системы централизованного оповещения (РАСЦО) ГО Нижегородской области на территории г. Арзамаса</t>
  </si>
  <si>
    <t>04 12</t>
  </si>
  <si>
    <t>Обеспечение осуществления постановки на кадастровый учет земельных участков, организация межевания и проведения землеустроительных работ, регистрация в муниципальную собственность земельных участков</t>
  </si>
  <si>
    <t>05 00</t>
  </si>
  <si>
    <t>ЖИЛИЩНО-КОММУНАЛЬНОЕ ХОЗЯЙСТВО</t>
  </si>
  <si>
    <t>05 01</t>
  </si>
  <si>
    <t>Перечисление взносов на капитальный ремонт общего имущества в многоквартирных домах за жилые и нежилые помещения, находящиеся в муниципальной собственности.</t>
  </si>
  <si>
    <t>Содержание и ремонт имущества общежитий, софинансирование доли муниципального имущества.</t>
  </si>
  <si>
    <t>Ремонт муниципального жилищного фонда</t>
  </si>
  <si>
    <t>Внесение платы за жилищно-коммунальные услуги в нераспределенных жилых и нежилых помещениях в многоквартирных домах, находящихся в муниципальной собственности.</t>
  </si>
  <si>
    <t>Выполнение работ по сносу расселенных аварийных домов.</t>
  </si>
  <si>
    <t>Оценка технического состояния жилого помещения для подготовки обоснованных заключений о признании его пригодным или непригодным для проживания.</t>
  </si>
  <si>
    <t>05 02</t>
  </si>
  <si>
    <t>Выполнение работ по актуализации схем теплоснабжения городского округа город Арзамас Нижегородской области на период 2015-2030 годы</t>
  </si>
  <si>
    <t>05 03</t>
  </si>
  <si>
    <t>Озеленение и содержание зеленых насаждений на территории городского округа город Арзамас</t>
  </si>
  <si>
    <t>Прочие мероприятия по благоустройству города Арзамаса</t>
  </si>
  <si>
    <t>05 05</t>
  </si>
  <si>
    <t>Финансовое обеспечение деятельности МБУ "Жилищно-коммунальный комплекс" г. Арзамас</t>
  </si>
  <si>
    <t>06 00</t>
  </si>
  <si>
    <t>ОХРАНА ОКРУЖАЮЩЕЙ СРЕДЫ</t>
  </si>
  <si>
    <t>06 03</t>
  </si>
  <si>
    <t>Сохранение и восстановление биологического разнообразия</t>
  </si>
  <si>
    <t>07 00</t>
  </si>
  <si>
    <t>ОБРАЗОВАНИЕ</t>
  </si>
  <si>
    <t>07 01</t>
  </si>
  <si>
    <t>Предоставление целевых потребительских субсидий на оплату услуг по присмотру и уходу за детьми дошкольного возраста (социальный ваучер)</t>
  </si>
  <si>
    <t>Обеспечение деятельности (оказание услуг) дошкольных образовательных организаций, в т.ч. МКДОУ «Детский сад присмотра и оздоровления №3», в т.ч. частных организаций дошкольного образования</t>
  </si>
  <si>
    <t>Текущий ремонт муниципальных организаций дошкольного образования</t>
  </si>
  <si>
    <t>Подпрограмма 6 "Обеспечение пожарной безопасности муниципальных образовательных организаций"</t>
  </si>
  <si>
    <t>Организация и проведение противопожарных мероприятий в дошкольных образовательных организациях</t>
  </si>
  <si>
    <t>07 02</t>
  </si>
  <si>
    <t>Реализация программ начального общего, основного общего, среднего общего образования, включая детей-инвалидов и детей с ОВЗ (Образовательная субвенция)</t>
  </si>
  <si>
    <t>Обеспечение деятельности (оказание услуг) общеобразовательных организаций, в т.ч. МКОУ КШ № 8 вида, православная гимназия</t>
  </si>
  <si>
    <t>Строительство, реконструкция, капитальный ремонт общеобразовательных организаций</t>
  </si>
  <si>
    <t>Текущий ремонт муниципальных общеобразовательных организаций</t>
  </si>
  <si>
    <t>Организация и проведение противопожарных мероприятий в общеобразовательных организациях</t>
  </si>
  <si>
    <t>07 03</t>
  </si>
  <si>
    <t>Подпрограмма 3 "Развитие дополнительного образования"</t>
  </si>
  <si>
    <t>Реализация программ дополнительного образования и обеспечение деятельности (оказание услуг) муниципальных организаций дополнительного образования, подведомственных департаменту образования, в том числе текущий ремонт</t>
  </si>
  <si>
    <t>Организация и проведение противопожарных мероприятий в организациях дополнительного образования</t>
  </si>
  <si>
    <t>Подпрограмма 1 "Поддержка искусства и учреждений дополнительного образования сферы культуры"</t>
  </si>
  <si>
    <t>07 07</t>
  </si>
  <si>
    <t>Молодежная политика</t>
  </si>
  <si>
    <t>Организация отдыха и оздоровление детей в загородных, санаторных оздоровительно-образовательных лагерях, санаториях (возмещение, компенсация части стоимости путевки)</t>
  </si>
  <si>
    <t>Организация пришкольных площадок на базе образовательных организаций</t>
  </si>
  <si>
    <t>Оплата питание и труда детей в лагерях труда и отдыха на базе подростковых клубов МУ "КУМ"</t>
  </si>
  <si>
    <t>Обеспечение условий для выполнения муниципального задания МБУ ЦОД "Молодежный"</t>
  </si>
  <si>
    <t>Организация деятельности по развитию и укреплению системы гражданско-патриотического воспитания в городе Арзамас</t>
  </si>
  <si>
    <t>07 09</t>
  </si>
  <si>
    <t>Организация хранения и доставки продуктов питания в муниципальные образовательные организации</t>
  </si>
  <si>
    <t>08 00</t>
  </si>
  <si>
    <t>КУЛЬТУРА, КИНЕМАТОГРАФИЯ</t>
  </si>
  <si>
    <t>08 01</t>
  </si>
  <si>
    <t>Подпрограмма 3 "Досуг"</t>
  </si>
  <si>
    <t>08 04</t>
  </si>
  <si>
    <t>Предоставление услуг финансово - экономического обслуживания учреждениям, подведомственным департаменту культуры и туризма</t>
  </si>
  <si>
    <t>10 00</t>
  </si>
  <si>
    <t>СОЦИАЛЬНАЯ ПОЛИТИКА</t>
  </si>
  <si>
    <t>10 01</t>
  </si>
  <si>
    <t>Подпрограмма 1 "Развитие муниципальной службы в городском округе город Арзамас"</t>
  </si>
  <si>
    <t>Выплата пенсии за выслугу лет лицам, замещавшим муниципальные должности и должности муниципальной службы в ОМСУ городского округа города Арзамас</t>
  </si>
  <si>
    <t>10 02</t>
  </si>
  <si>
    <t>10 03</t>
  </si>
  <si>
    <t>Социальное обеспечение населения</t>
  </si>
  <si>
    <t>Зачисление средств на счета граждан – участников городской целевой программы "Льготное ипотечное жилищное кредитование населения города Арзамаса" на 2009-2011 годы</t>
  </si>
  <si>
    <t>10 04</t>
  </si>
  <si>
    <t>Выплата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</si>
  <si>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10 06</t>
  </si>
  <si>
    <t>Поддержка проектов социально-ориентированных некоммерческих организаций, направленных на развитие социальных инициатив в городе Арзамасе.</t>
  </si>
  <si>
    <t>11 00</t>
  </si>
  <si>
    <t>ФИЗИЧЕСКАЯ КУЛЬТУРА И СПОРТ</t>
  </si>
  <si>
    <t>11 02</t>
  </si>
  <si>
    <t>Проведение физкультурных мероприятий и спортивных мероприятий среди различных категорий населения</t>
  </si>
  <si>
    <t>Обеспечение выполнения учреждениями, учредителем которых является комитет, муниципальных заданий по оказанию услуг</t>
  </si>
  <si>
    <t>12 00</t>
  </si>
  <si>
    <t>СРЕДСТВА МАССОВОЙ ИНФОРМАЦИИ</t>
  </si>
  <si>
    <t>12 01</t>
  </si>
  <si>
    <t>Предоставление субсидий МУ "Телерадиокомпания "Арзамас" на выполнение муниципального задания</t>
  </si>
  <si>
    <t>12 02</t>
  </si>
  <si>
    <t>Предоставление субсидий МАУ "Редакция газеты «Арзамасские новости" на выполнение муниципального задания</t>
  </si>
  <si>
    <t>13 00</t>
  </si>
  <si>
    <t>ОБСЛУЖИВАНИЕ ГОСУДАРСТВЕННОГО И МУНИЦИПАЛЬНОГО ДОЛГА</t>
  </si>
  <si>
    <t>13 01</t>
  </si>
  <si>
    <t>Расходы на разработку проекта генерального плана города, правил землепользования и застройки</t>
  </si>
  <si>
    <t>Функционирование высшего должностного лица субъекта Российской Федерации и муниципального образования</t>
  </si>
  <si>
    <t>Бюджетные инвестиции в объекты капитального строительства муниципальной собственности в области дорожного хозяйства</t>
  </si>
  <si>
    <t>Муниципальная программа "Формирование современной городской среды городского округа город Арзамас Нижегородской области на 2018-2022 годы"</t>
  </si>
  <si>
    <t>Организация обучения и переподготовки спасателей</t>
  </si>
  <si>
    <t>Муниципальная программа "Развитие образования городского округа город Арзамас "</t>
  </si>
  <si>
    <t>Муниципальная программа "Развитие муниципальной службы и гражданского общества в городском округе город Арзамас Нижегородской области"</t>
  </si>
  <si>
    <t>Муниципальная программа "Управление муниципальными финансами и муниципальным долгом городского округа город Арзамас"</t>
  </si>
  <si>
    <t>Муниципальная программа "Управление и распоряжение муниципальной собственностью городского округа город Арзамас "</t>
  </si>
  <si>
    <t>Формирование бюджета городского округа город Арзамас на очередной финансовый год</t>
  </si>
  <si>
    <t>Муниципальная программа "Организация и предоставление государственных и муниципальных услуг физическим и юридическим лицам на территории городского округа город Арзамас Нижегородской области "</t>
  </si>
  <si>
    <t>Прочие выплаты по обязательствам муниципального образования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</si>
  <si>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городского округа город Арзамас "</t>
  </si>
  <si>
    <t>Муниципальная программа "Обеспечение законности, правопорядка, общественной безопасности и профилактики правонарушений на территории городского округа город Арзамас "</t>
  </si>
  <si>
    <t>Муниципальная программа "Профилактика терроризма и экстремизма на территории городского округа город Арзамас Нижегородской области "</t>
  </si>
  <si>
    <t>Установка камер видеонаблюдения в местах массового пребывания людей на территории городского округа город Арзамас по адресам: пл. 1 Мая, пл. Пушкина, пл. Соборная, пл. Мира, сквер «Победы».</t>
  </si>
  <si>
    <t>Муниципальная программа "Развитие дорожного хозяйства городского округа город Арзамас "</t>
  </si>
  <si>
    <t>Подпрограмма 1 "Содержание дорожной уличной сети города Арзамаса "</t>
  </si>
  <si>
    <t>Подпрограмма 2 "Повышение безопасности дорожного движения в городе Арзамасе "</t>
  </si>
  <si>
    <t>Расходы на обеспечение доступа к системе электронного документооборота за счет средств областного бюджета</t>
  </si>
  <si>
    <t>Расходы на обеспечение доступа к системе электронного документооборота за счет средств городского бюджета</t>
  </si>
  <si>
    <t>Муниципальная программа "Развитие малого и среднего предпринимательства и торговли в городском округе город Арзамас Нижегородской области"</t>
  </si>
  <si>
    <t>Подпрограмма 1 "Развитие малого и среднего предпринимательства в городском округе город Арзамас Нижегородской области "</t>
  </si>
  <si>
    <t>Муниципальная программа "Обеспечение устойчивого функционирования и развития жилищно-коммунального хозяйства города Арзамаса "</t>
  </si>
  <si>
    <t>Муниципальная программа "Благоустройство территории городского округа город Арзамас "</t>
  </si>
  <si>
    <t>Приведение в нормативное состояние и содержание контейнерных площадок</t>
  </si>
  <si>
    <t>Выполнение комплекса работ по ремонту объектов благоустройства территорий общего пользования и мест массового отдыха населения</t>
  </si>
  <si>
    <t>Муниципальная программа "Охрана окружающей среды городского округа город Арзамас "</t>
  </si>
  <si>
    <t>Создание дополнительных мест для предоставления дошкольного образования</t>
  </si>
  <si>
    <t>Мероприятия по обеспечению пожарной безопасности</t>
  </si>
  <si>
    <t>Муниципальная программа "Развитие культуры города Арзамаса Нижегородской области "</t>
  </si>
  <si>
    <t>Оказание муниципальной услуги по предоставлению дополнительного образования детей в сфере культуры</t>
  </si>
  <si>
    <t>Муниципальная программа "Развитие физической культуры и спорта города Арзамаса "</t>
  </si>
  <si>
    <t>Обеспечение деятельности (оказание услуг) МБУ ДО ДООЦ «Водопрь», в том числе текущий ремонт</t>
  </si>
  <si>
    <t>Муниципальная программа "Молодежь города Арзамаса в XXI веке"</t>
  </si>
  <si>
    <t>Подпрограмма 1 "Молодой Арзамас "</t>
  </si>
  <si>
    <t>Подпрограмма 2 "Патриотическое воспитание молодежи города Арзамаса "</t>
  </si>
  <si>
    <t>Подпрограмма 3 "Профилактика безнадзорности и правонарушений несовершеннолетних города Арзамаса"</t>
  </si>
  <si>
    <t>Организация работы по предупреждению семейного неблагополучия, профилактике детского и семейного алкоголизма, употребления несовершеннолетними психоактивных веществ, насилия и жесткого обращения в отношении несовершеннолетних</t>
  </si>
  <si>
    <t>Разработка проектно-сметной документации на строительство культурного центра развития</t>
  </si>
  <si>
    <t>Муниципальная программа "Обеспечение граждан города Арзамаса доступным и комфортным жильем "</t>
  </si>
  <si>
    <t>Подпрограмма 1 "Льготное ипотечное жилищное кредитование населения города Арзамаса на 2018-2021 годы"</t>
  </si>
  <si>
    <t>Подпрограмма 2 "Обеспечение жильем молодых семей в городе Арзамасе на 2018 -2021 годы"</t>
  </si>
  <si>
    <t>Подпрограмма 3 "Оказание адресной поддержки гражданам города Арзамаса, пострадавшим от пожаров, на 2018-2021 годы"</t>
  </si>
  <si>
    <t>Расходы на обеспечение жильем отдельных категорий граждан, установленных Федеральным законом от 12 января 1995 года № 5-ФЗ "О ветеранах" за счет субвенции из федерального бюджета</t>
  </si>
  <si>
    <t>Расходы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за счет субвенции из федерального бюджета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</si>
  <si>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субвенции из областного бюджета</t>
  </si>
  <si>
    <t>Обеспечение участия лучших спортсменов и спортивных команд города в областных и всероссийских cоревнованиях. Материальная поддержка перспективных спортсменов</t>
  </si>
  <si>
    <t>Спорт высших достижений</t>
  </si>
  <si>
    <t>Муниципальная программа "Развитие информационного общества в городском округе город Арзамас "</t>
  </si>
  <si>
    <t>11 03</t>
  </si>
  <si>
    <t>04 01</t>
  </si>
  <si>
    <t>04 00</t>
  </si>
  <si>
    <t>03 14</t>
  </si>
  <si>
    <t>03 10</t>
  </si>
  <si>
    <t>03 09</t>
  </si>
  <si>
    <t>03 00</t>
  </si>
  <si>
    <t>01 13</t>
  </si>
  <si>
    <t>01 11</t>
  </si>
  <si>
    <t>01 06</t>
  </si>
  <si>
    <t>01 05</t>
  </si>
  <si>
    <t>01 04</t>
  </si>
  <si>
    <t>01 03</t>
  </si>
  <si>
    <t>01 02</t>
  </si>
  <si>
    <t>01 00</t>
  </si>
  <si>
    <t>Муниципальная программа "Обеспечение граждан города Арзамаса доступным и комфортным жильем"</t>
  </si>
  <si>
    <t>Резервный фонд Правительства Нижегородской области</t>
  </si>
  <si>
    <t>Пополнение имущества муниципальной казны</t>
  </si>
  <si>
    <t>Расходы на приобретение подвижного состава для муниципальных транспортных предприятий бюджетам муниципальных районов и городских округов, входящих в паломническо-туристический кластер Арзамас-Дивеево-Саров Нижегородской области за счет средств областного бюджета</t>
  </si>
  <si>
    <t>Обеспечение мероприятий по переселению граждан из аварийного жилищного фонда за счет средств областного и городского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</si>
  <si>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</si>
  <si>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городского бюджета</t>
  </si>
  <si>
    <t>Подпрограмма 4 "Комплексное освоение территорий в целях жилищного строительства на 2018-2021 годы"</t>
  </si>
  <si>
    <t>Проектирование и строительство сетей инженерного обеспечения к домам в целях комплексного освоения и развития территорий г.Арзамаса</t>
  </si>
  <si>
    <t>Подпрограмма 5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городе Арзамасе на 2018-2021 года"</t>
  </si>
  <si>
    <t>Муниципальная программа "Развитие системы обращения с отходами производства и потребления на территории городского округа город Арзамас"</t>
  </si>
  <si>
    <t>Предоставление субсидии на возмещение  затрат специализированным службам по вопросам похоронного дела, в связи с оказанием услуг по погребению, в части погашения кредиторской задолженности по заработной плате и начислениями на выплаты по оплате труда</t>
  </si>
  <si>
    <t>Расходы за счет средств фонда на поддержку территорий</t>
  </si>
  <si>
    <t>Строительство очистных сооружений и газификация МБУ ДО ДООЦ "Водопрь"</t>
  </si>
  <si>
    <t>Расходы на поддержку творческой деятельности муниципальных театров в городах с численностью населения до 300 тысяч человек</t>
  </si>
  <si>
    <t>Расходы на обеспечение жильем граждан, страдающих тяжелыми формами хронических заболеваний, перечень которых устанавливается уполномоченным Правительством РФ федеральным органом исполнительной власти за счет субвенции</t>
  </si>
  <si>
    <t>Приобретение автотранспортных средств</t>
  </si>
  <si>
    <t>Реализация проекта по поддержке местных инициатив</t>
  </si>
  <si>
    <t>Подготовка мест массового отдыха и купания к летнему сезону</t>
  </si>
  <si>
    <t>Финансовое содержание административного персонала спасательных постов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</si>
  <si>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</si>
  <si>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Расходы на капитальный ремонт объектов образования в рамках Адресной инвестиционной программы Нижегородской области</t>
  </si>
  <si>
    <t xml:space="preserve">Строительство, ремонт, реконструкция спортивных </t>
  </si>
  <si>
    <t>06 02</t>
  </si>
  <si>
    <t>Сбор, удаление отходов и очистка сточных вод</t>
  </si>
  <si>
    <t>Сокращение доли загрязненных сточных вод в рамках реализации федерального проекта "Оздоровление Волги"</t>
  </si>
  <si>
    <t>на  01 июля 2019 года</t>
  </si>
  <si>
    <t>Непрограммые расходы за счет средств областного бюджета</t>
  </si>
  <si>
    <t>Федеральный проект "Спорт - норма жизни"</t>
  </si>
  <si>
    <r>
      <t>Бюджет 2019г, утвержденный решением  городской Думы 
№66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
от 27.06.2019г</t>
    </r>
  </si>
  <si>
    <t>Муниципальная программа "Управление и распоряжение муниципальной собственностью городского округа город Арзамас"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</si>
  <si>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государственной корпораций - Фонда содействия реформированию жилищно-коммунального хозяйства</t>
  </si>
  <si>
    <t>Строительство дорожной и инженерной инфраструктуры для домов многодетным семьям</t>
  </si>
  <si>
    <t>Выявление и ликвидация несанкционированных свалок</t>
  </si>
  <si>
    <t>Финансовое обеспечение деятельности МКУ "Служба городского хозяйства"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</si>
</sst>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#,##0_р_."/>
    <numFmt numFmtId="182" formatCode="0.0"/>
    <numFmt numFmtId="183" formatCode="#,##0.0"/>
    <numFmt numFmtId="184" formatCode="_(* #,##0.0_);_(* \(#,##0.0\);_(* &quot;-&quot;??_);_(@_)"/>
    <numFmt numFmtId="185" formatCode="000000"/>
    <numFmt numFmtId="186" formatCode="?"/>
    <numFmt numFmtId="187" formatCode="0.0000"/>
    <numFmt numFmtId="188" formatCode="0.000"/>
    <numFmt numFmtId="189" formatCode="0.0%"/>
    <numFmt numFmtId="190" formatCode="0.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83" fontId="1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180" fontId="50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180" fontId="1" fillId="34" borderId="1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49" fontId="5" fillId="0" borderId="13" xfId="0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7"/>
  <sheetViews>
    <sheetView tabSelected="1" view="pageBreakPreview" zoomScaleSheetLayoutView="100" workbookViewId="0" topLeftCell="A30">
      <selection activeCell="J360" sqref="J360"/>
    </sheetView>
  </sheetViews>
  <sheetFormatPr defaultColWidth="9.140625" defaultRowHeight="12.75"/>
  <cols>
    <col min="2" max="2" width="65.140625" style="0" customWidth="1"/>
    <col min="3" max="3" width="13.140625" style="0" customWidth="1"/>
    <col min="4" max="4" width="15.00390625" style="0" customWidth="1"/>
    <col min="5" max="5" width="10.57421875" style="0" customWidth="1"/>
  </cols>
  <sheetData>
    <row r="1" spans="1:5" ht="24" customHeight="1">
      <c r="A1" s="32" t="s">
        <v>89</v>
      </c>
      <c r="B1" s="32"/>
      <c r="C1" s="32"/>
      <c r="D1" s="32"/>
      <c r="E1" s="32"/>
    </row>
    <row r="2" spans="1:5" ht="24" customHeight="1">
      <c r="A2" s="33" t="s">
        <v>90</v>
      </c>
      <c r="B2" s="33"/>
      <c r="C2" s="33"/>
      <c r="D2" s="33"/>
      <c r="E2" s="33"/>
    </row>
    <row r="3" spans="1:5" ht="24" customHeight="1">
      <c r="A3" s="34" t="s">
        <v>303</v>
      </c>
      <c r="B3" s="34"/>
      <c r="C3" s="34"/>
      <c r="D3" s="34"/>
      <c r="E3" s="34"/>
    </row>
    <row r="4" spans="1:5" ht="78" customHeight="1">
      <c r="A4" s="22" t="s">
        <v>86</v>
      </c>
      <c r="B4" s="14" t="s">
        <v>84</v>
      </c>
      <c r="C4" s="14" t="s">
        <v>306</v>
      </c>
      <c r="D4" s="15" t="s">
        <v>88</v>
      </c>
      <c r="E4" s="14" t="s">
        <v>87</v>
      </c>
    </row>
    <row r="5" spans="1:5" ht="12.75">
      <c r="A5" s="1" t="s">
        <v>276</v>
      </c>
      <c r="B5" s="11" t="s">
        <v>92</v>
      </c>
      <c r="C5" s="3">
        <f>C6+C9+C13+C31+C38+C41+C27</f>
        <v>186644.09999999998</v>
      </c>
      <c r="D5" s="3">
        <f>D6+D9+D13+D31+D38+D41+D27</f>
        <v>92043.32</v>
      </c>
      <c r="E5" s="3">
        <f>ROUND(D5/C5*100,1)</f>
        <v>49.3</v>
      </c>
    </row>
    <row r="6" spans="1:5" ht="25.5">
      <c r="A6" s="1" t="s">
        <v>275</v>
      </c>
      <c r="B6" s="11" t="s">
        <v>213</v>
      </c>
      <c r="C6" s="3">
        <f>SUM(C7)</f>
        <v>2044.1</v>
      </c>
      <c r="D6" s="3">
        <f>SUM(D7)</f>
        <v>1144.88</v>
      </c>
      <c r="E6" s="3">
        <f aca="true" t="shared" si="0" ref="E6:E101">ROUND(D6/C6*100,1)</f>
        <v>56</v>
      </c>
    </row>
    <row r="7" spans="1:5" ht="12.75">
      <c r="A7" s="1"/>
      <c r="B7" s="17" t="s">
        <v>93</v>
      </c>
      <c r="C7" s="3">
        <f>SUM(C8)</f>
        <v>2044.1</v>
      </c>
      <c r="D7" s="3">
        <f>SUM(D8)</f>
        <v>1144.88</v>
      </c>
      <c r="E7" s="3">
        <f t="shared" si="0"/>
        <v>56</v>
      </c>
    </row>
    <row r="8" spans="1:5" ht="12.75">
      <c r="A8" s="4"/>
      <c r="B8" s="16" t="s">
        <v>102</v>
      </c>
      <c r="C8" s="5">
        <v>2044.1</v>
      </c>
      <c r="D8" s="5">
        <v>1144.88</v>
      </c>
      <c r="E8" s="5">
        <f t="shared" si="0"/>
        <v>56</v>
      </c>
    </row>
    <row r="9" spans="1:5" ht="38.25">
      <c r="A9" s="1" t="s">
        <v>274</v>
      </c>
      <c r="B9" s="11" t="s">
        <v>0</v>
      </c>
      <c r="C9" s="3">
        <f>SUM(C10)</f>
        <v>8737.9</v>
      </c>
      <c r="D9" s="3">
        <f>SUM(D10)</f>
        <v>4156.13</v>
      </c>
      <c r="E9" s="3">
        <f t="shared" si="0"/>
        <v>47.6</v>
      </c>
    </row>
    <row r="10" spans="1:5" ht="12.75">
      <c r="A10" s="1"/>
      <c r="B10" s="17" t="s">
        <v>93</v>
      </c>
      <c r="C10" s="3">
        <f>C11+C12</f>
        <v>8737.9</v>
      </c>
      <c r="D10" s="3">
        <f>D11+D12</f>
        <v>4156.13</v>
      </c>
      <c r="E10" s="3">
        <f t="shared" si="0"/>
        <v>47.6</v>
      </c>
    </row>
    <row r="11" spans="1:5" ht="12.75">
      <c r="A11" s="1"/>
      <c r="B11" s="16" t="s">
        <v>5</v>
      </c>
      <c r="C11" s="5">
        <v>6695.1</v>
      </c>
      <c r="D11" s="5">
        <v>3083.36</v>
      </c>
      <c r="E11" s="5">
        <f t="shared" si="0"/>
        <v>46.1</v>
      </c>
    </row>
    <row r="12" spans="1:5" ht="12.75">
      <c r="A12" s="4"/>
      <c r="B12" s="16" t="s">
        <v>103</v>
      </c>
      <c r="C12" s="5">
        <v>2042.8</v>
      </c>
      <c r="D12" s="5">
        <v>1072.77</v>
      </c>
      <c r="E12" s="5">
        <f t="shared" si="0"/>
        <v>52.5</v>
      </c>
    </row>
    <row r="13" spans="1:5" ht="38.25">
      <c r="A13" s="1" t="s">
        <v>273</v>
      </c>
      <c r="B13" s="11" t="s">
        <v>1</v>
      </c>
      <c r="C13" s="3">
        <f>SUM(C14,C18,C21)</f>
        <v>84989.7</v>
      </c>
      <c r="D13" s="3">
        <f>SUM(D14,D18,D21)</f>
        <v>44331.15</v>
      </c>
      <c r="E13" s="3">
        <f t="shared" si="0"/>
        <v>52.2</v>
      </c>
    </row>
    <row r="14" spans="1:5" ht="25.5">
      <c r="A14" s="10"/>
      <c r="B14" s="11" t="s">
        <v>217</v>
      </c>
      <c r="C14" s="3">
        <f>SUM(C16:C17)</f>
        <v>4653.5</v>
      </c>
      <c r="D14" s="3">
        <f>SUM(D16:D17)</f>
        <v>1806.1200000000001</v>
      </c>
      <c r="E14" s="3">
        <f t="shared" si="0"/>
        <v>38.8</v>
      </c>
    </row>
    <row r="15" spans="1:5" ht="25.5">
      <c r="A15" s="10"/>
      <c r="B15" s="11" t="s">
        <v>52</v>
      </c>
      <c r="C15" s="3">
        <f>SUM(C16:C17)</f>
        <v>4653.5</v>
      </c>
      <c r="D15" s="3">
        <f>SUM(D16:D17)</f>
        <v>1806.1200000000001</v>
      </c>
      <c r="E15" s="3">
        <f t="shared" si="0"/>
        <v>38.8</v>
      </c>
    </row>
    <row r="16" spans="1:5" ht="38.25">
      <c r="A16" s="6"/>
      <c r="B16" s="16" t="s">
        <v>2</v>
      </c>
      <c r="C16" s="5">
        <v>1552.7</v>
      </c>
      <c r="D16" s="5">
        <v>624.46</v>
      </c>
      <c r="E16" s="5">
        <f t="shared" si="0"/>
        <v>40.2</v>
      </c>
    </row>
    <row r="17" spans="1:5" ht="25.5">
      <c r="A17" s="6"/>
      <c r="B17" s="16" t="s">
        <v>3</v>
      </c>
      <c r="C17" s="5">
        <v>3100.8</v>
      </c>
      <c r="D17" s="5">
        <v>1181.66</v>
      </c>
      <c r="E17" s="5">
        <f t="shared" si="0"/>
        <v>38.1</v>
      </c>
    </row>
    <row r="18" spans="1:5" ht="38.25">
      <c r="A18" s="8"/>
      <c r="B18" s="11" t="s">
        <v>218</v>
      </c>
      <c r="C18" s="3">
        <f>SUM(C20)</f>
        <v>182</v>
      </c>
      <c r="D18" s="3">
        <f>SUM(D20)</f>
        <v>39</v>
      </c>
      <c r="E18" s="3">
        <f t="shared" si="0"/>
        <v>21.4</v>
      </c>
    </row>
    <row r="19" spans="1:5" ht="25.5">
      <c r="A19" s="8"/>
      <c r="B19" s="11" t="s">
        <v>188</v>
      </c>
      <c r="C19" s="3">
        <f>SUM(C20)</f>
        <v>182</v>
      </c>
      <c r="D19" s="3">
        <f>SUM(D20)</f>
        <v>39</v>
      </c>
      <c r="E19" s="3">
        <f t="shared" si="0"/>
        <v>21.4</v>
      </c>
    </row>
    <row r="20" spans="1:5" ht="25.5">
      <c r="A20" s="6"/>
      <c r="B20" s="16" t="s">
        <v>4</v>
      </c>
      <c r="C20" s="5">
        <v>182</v>
      </c>
      <c r="D20" s="5">
        <v>39</v>
      </c>
      <c r="E20" s="5">
        <f t="shared" si="0"/>
        <v>21.4</v>
      </c>
    </row>
    <row r="21" spans="1:5" ht="12.75">
      <c r="A21" s="4"/>
      <c r="B21" s="17" t="s">
        <v>93</v>
      </c>
      <c r="C21" s="3">
        <f>C22+C24</f>
        <v>80154.2</v>
      </c>
      <c r="D21" s="3">
        <f>D22+D24</f>
        <v>42486.03</v>
      </c>
      <c r="E21" s="3">
        <f t="shared" si="0"/>
        <v>53</v>
      </c>
    </row>
    <row r="22" spans="1:5" ht="12.75">
      <c r="A22" s="4"/>
      <c r="B22" s="11" t="s">
        <v>94</v>
      </c>
      <c r="C22" s="3">
        <f>SUM(C23:C23)</f>
        <v>78403.3</v>
      </c>
      <c r="D22" s="3">
        <f>SUM(D23:D23)</f>
        <v>41674.5</v>
      </c>
      <c r="E22" s="3">
        <f t="shared" si="0"/>
        <v>53.2</v>
      </c>
    </row>
    <row r="23" spans="1:5" ht="12.75">
      <c r="A23" s="9"/>
      <c r="B23" s="16" t="s">
        <v>5</v>
      </c>
      <c r="C23" s="5">
        <v>78403.3</v>
      </c>
      <c r="D23" s="5">
        <v>41674.5</v>
      </c>
      <c r="E23" s="5">
        <f t="shared" si="0"/>
        <v>53.2</v>
      </c>
    </row>
    <row r="24" spans="1:5" ht="12.75">
      <c r="A24" s="9"/>
      <c r="B24" s="11" t="s">
        <v>6</v>
      </c>
      <c r="C24" s="3">
        <f>C25+C26</f>
        <v>1750.9</v>
      </c>
      <c r="D24" s="3">
        <f>D25+D26</f>
        <v>811.53</v>
      </c>
      <c r="E24" s="3">
        <f t="shared" si="0"/>
        <v>46.3</v>
      </c>
    </row>
    <row r="25" spans="1:5" ht="38.25">
      <c r="A25" s="6"/>
      <c r="B25" s="16" t="s">
        <v>7</v>
      </c>
      <c r="C25" s="5">
        <v>922</v>
      </c>
      <c r="D25" s="5">
        <v>443.09</v>
      </c>
      <c r="E25" s="5">
        <f t="shared" si="0"/>
        <v>48.1</v>
      </c>
    </row>
    <row r="26" spans="1:5" ht="38.25">
      <c r="A26" s="6"/>
      <c r="B26" s="16" t="s">
        <v>96</v>
      </c>
      <c r="C26" s="5">
        <v>828.9</v>
      </c>
      <c r="D26" s="5">
        <v>368.44</v>
      </c>
      <c r="E26" s="5">
        <f t="shared" si="0"/>
        <v>44.4</v>
      </c>
    </row>
    <row r="27" spans="1:5" ht="12.75">
      <c r="A27" s="1" t="s">
        <v>272</v>
      </c>
      <c r="B27" s="11" t="s">
        <v>104</v>
      </c>
      <c r="C27" s="3">
        <f aca="true" t="shared" si="1" ref="C27:D29">C28</f>
        <v>22.7</v>
      </c>
      <c r="D27" s="3">
        <f t="shared" si="1"/>
        <v>0</v>
      </c>
      <c r="E27" s="7"/>
    </row>
    <row r="28" spans="1:5" ht="12.75">
      <c r="A28" s="6"/>
      <c r="B28" s="11" t="s">
        <v>93</v>
      </c>
      <c r="C28" s="3">
        <f t="shared" si="1"/>
        <v>22.7</v>
      </c>
      <c r="D28" s="3">
        <f t="shared" si="1"/>
        <v>0</v>
      </c>
      <c r="E28" s="7"/>
    </row>
    <row r="29" spans="1:5" ht="12.75">
      <c r="A29" s="6"/>
      <c r="B29" s="11" t="s">
        <v>8</v>
      </c>
      <c r="C29" s="3">
        <f t="shared" si="1"/>
        <v>22.7</v>
      </c>
      <c r="D29" s="3">
        <f t="shared" si="1"/>
        <v>0</v>
      </c>
      <c r="E29" s="7"/>
    </row>
    <row r="30" spans="1:5" ht="76.5">
      <c r="A30" s="6"/>
      <c r="B30" s="16" t="s">
        <v>105</v>
      </c>
      <c r="C30" s="5">
        <v>22.7</v>
      </c>
      <c r="D30" s="5"/>
      <c r="E30" s="7"/>
    </row>
    <row r="31" spans="1:5" ht="25.5">
      <c r="A31" s="1" t="s">
        <v>271</v>
      </c>
      <c r="B31" s="11" t="s">
        <v>9</v>
      </c>
      <c r="C31" s="3">
        <f>C32+C35</f>
        <v>17974</v>
      </c>
      <c r="D31" s="3">
        <f>D32+D35</f>
        <v>8490.6</v>
      </c>
      <c r="E31" s="3">
        <f t="shared" si="0"/>
        <v>47.2</v>
      </c>
    </row>
    <row r="32" spans="1:5" ht="25.5">
      <c r="A32" s="1"/>
      <c r="B32" s="11" t="s">
        <v>219</v>
      </c>
      <c r="C32" s="3">
        <f>SUM(C33)</f>
        <v>13996.7</v>
      </c>
      <c r="D32" s="3">
        <f>SUM(D33)</f>
        <v>6852.62</v>
      </c>
      <c r="E32" s="3">
        <f>ROUND(D32/C32*100,1)</f>
        <v>49</v>
      </c>
    </row>
    <row r="33" spans="1:5" ht="12.75">
      <c r="A33" s="1"/>
      <c r="B33" s="11" t="s">
        <v>106</v>
      </c>
      <c r="C33" s="3">
        <f>C34</f>
        <v>13996.7</v>
      </c>
      <c r="D33" s="3">
        <f>D34</f>
        <v>6852.62</v>
      </c>
      <c r="E33" s="3">
        <f t="shared" si="0"/>
        <v>49</v>
      </c>
    </row>
    <row r="34" spans="1:5" ht="12.75">
      <c r="A34" s="1"/>
      <c r="B34" s="16" t="s">
        <v>5</v>
      </c>
      <c r="C34" s="5">
        <v>13996.7</v>
      </c>
      <c r="D34" s="5">
        <v>6852.62</v>
      </c>
      <c r="E34" s="5">
        <f t="shared" si="0"/>
        <v>49</v>
      </c>
    </row>
    <row r="35" spans="1:5" ht="12.75">
      <c r="A35" s="1"/>
      <c r="B35" s="11" t="s">
        <v>93</v>
      </c>
      <c r="C35" s="3">
        <f>C36+C37</f>
        <v>3977.2999999999997</v>
      </c>
      <c r="D35" s="3">
        <f>D36+D37</f>
        <v>1637.98</v>
      </c>
      <c r="E35" s="3">
        <f t="shared" si="0"/>
        <v>41.2</v>
      </c>
    </row>
    <row r="36" spans="1:5" ht="12.75">
      <c r="A36" s="1"/>
      <c r="B36" s="16" t="s">
        <v>5</v>
      </c>
      <c r="C36" s="5">
        <v>2712.7</v>
      </c>
      <c r="D36" s="5">
        <v>1084.02</v>
      </c>
      <c r="E36" s="5">
        <f t="shared" si="0"/>
        <v>40</v>
      </c>
    </row>
    <row r="37" spans="1:5" ht="12.75">
      <c r="A37" s="4"/>
      <c r="B37" s="16" t="s">
        <v>10</v>
      </c>
      <c r="C37" s="5">
        <v>1264.6</v>
      </c>
      <c r="D37" s="5">
        <v>553.96</v>
      </c>
      <c r="E37" s="5">
        <f t="shared" si="0"/>
        <v>43.8</v>
      </c>
    </row>
    <row r="38" spans="1:5" ht="12.75">
      <c r="A38" s="1" t="s">
        <v>270</v>
      </c>
      <c r="B38" s="17" t="s">
        <v>11</v>
      </c>
      <c r="C38" s="3">
        <f>SUM(C39)</f>
        <v>659.9</v>
      </c>
      <c r="D38" s="3">
        <f>SUM(D39)</f>
        <v>0</v>
      </c>
      <c r="E38" s="13">
        <f t="shared" si="0"/>
        <v>0</v>
      </c>
    </row>
    <row r="39" spans="1:5" ht="25.5">
      <c r="A39" s="1"/>
      <c r="B39" s="17" t="s">
        <v>219</v>
      </c>
      <c r="C39" s="3">
        <f>SUM(C40)</f>
        <v>659.9</v>
      </c>
      <c r="D39" s="3">
        <f>SUM(D40)</f>
        <v>0</v>
      </c>
      <c r="E39" s="13"/>
    </row>
    <row r="40" spans="1:5" ht="12.75">
      <c r="A40" s="4"/>
      <c r="B40" s="16" t="s">
        <v>12</v>
      </c>
      <c r="C40" s="5">
        <v>659.9</v>
      </c>
      <c r="D40" s="5"/>
      <c r="E40" s="13">
        <f t="shared" si="0"/>
        <v>0</v>
      </c>
    </row>
    <row r="41" spans="1:5" ht="12.75">
      <c r="A41" s="1" t="s">
        <v>269</v>
      </c>
      <c r="B41" s="11" t="s">
        <v>13</v>
      </c>
      <c r="C41" s="3">
        <f>C42+C46+C49+C51+C53</f>
        <v>72215.79999999999</v>
      </c>
      <c r="D41" s="3">
        <f>D42+D46+D49+D51+D53</f>
        <v>33920.56</v>
      </c>
      <c r="E41" s="3">
        <f t="shared" si="0"/>
        <v>47</v>
      </c>
    </row>
    <row r="42" spans="1:5" ht="38.25">
      <c r="A42" s="4"/>
      <c r="B42" s="11" t="s">
        <v>218</v>
      </c>
      <c r="C42" s="3">
        <f>SUM(C43)</f>
        <v>9773</v>
      </c>
      <c r="D42" s="3">
        <f>SUM(D43)</f>
        <v>4213.07</v>
      </c>
      <c r="E42" s="3">
        <f t="shared" si="0"/>
        <v>43.1</v>
      </c>
    </row>
    <row r="43" spans="1:5" ht="25.5">
      <c r="A43" s="9"/>
      <c r="B43" s="11" t="s">
        <v>21</v>
      </c>
      <c r="C43" s="3">
        <f>SUM(C44:C45)</f>
        <v>9773</v>
      </c>
      <c r="D43" s="3">
        <f>SUM(D44:D45)</f>
        <v>4213.07</v>
      </c>
      <c r="E43" s="3">
        <f t="shared" si="0"/>
        <v>43.1</v>
      </c>
    </row>
    <row r="44" spans="1:5" ht="12.75">
      <c r="A44" s="9"/>
      <c r="B44" s="16" t="s">
        <v>14</v>
      </c>
      <c r="C44" s="5">
        <v>7373</v>
      </c>
      <c r="D44" s="5">
        <v>3486.2</v>
      </c>
      <c r="E44" s="5">
        <f t="shared" si="0"/>
        <v>47.3</v>
      </c>
    </row>
    <row r="45" spans="1:5" ht="38.25">
      <c r="A45" s="9"/>
      <c r="B45" s="16" t="s">
        <v>107</v>
      </c>
      <c r="C45" s="5">
        <v>2400</v>
      </c>
      <c r="D45" s="5">
        <v>726.87</v>
      </c>
      <c r="E45" s="5">
        <f t="shared" si="0"/>
        <v>30.3</v>
      </c>
    </row>
    <row r="46" spans="1:5" ht="25.5">
      <c r="A46" s="9"/>
      <c r="B46" s="11" t="s">
        <v>220</v>
      </c>
      <c r="C46" s="3">
        <f>SUM(C47:C48)</f>
        <v>13684.7</v>
      </c>
      <c r="D46" s="3">
        <f>SUM(D47:D48)</f>
        <v>6136.66</v>
      </c>
      <c r="E46" s="3">
        <f t="shared" si="0"/>
        <v>44.8</v>
      </c>
    </row>
    <row r="47" spans="1:5" ht="114.75">
      <c r="A47" s="9"/>
      <c r="B47" s="16" t="s">
        <v>108</v>
      </c>
      <c r="C47" s="5">
        <v>12999.7</v>
      </c>
      <c r="D47" s="5">
        <v>6046.21</v>
      </c>
      <c r="E47" s="5">
        <f t="shared" si="0"/>
        <v>46.5</v>
      </c>
    </row>
    <row r="48" spans="1:5" ht="63.75">
      <c r="A48" s="4"/>
      <c r="B48" s="16" t="s">
        <v>109</v>
      </c>
      <c r="C48" s="5">
        <v>685</v>
      </c>
      <c r="D48" s="5">
        <v>90.45</v>
      </c>
      <c r="E48" s="5">
        <f t="shared" si="0"/>
        <v>13.2</v>
      </c>
    </row>
    <row r="49" spans="1:5" ht="25.5">
      <c r="A49" s="9"/>
      <c r="B49" s="11" t="s">
        <v>219</v>
      </c>
      <c r="C49" s="3">
        <f>SUM(C50)</f>
        <v>3173.3</v>
      </c>
      <c r="D49" s="3">
        <f>SUM(D50)</f>
        <v>575.17</v>
      </c>
      <c r="E49" s="3">
        <f t="shared" si="0"/>
        <v>18.1</v>
      </c>
    </row>
    <row r="50" spans="1:5" ht="25.5">
      <c r="A50" s="4"/>
      <c r="B50" s="16" t="s">
        <v>221</v>
      </c>
      <c r="C50" s="5">
        <v>3173.3</v>
      </c>
      <c r="D50" s="5">
        <v>575.17</v>
      </c>
      <c r="E50" s="5">
        <f t="shared" si="0"/>
        <v>18.1</v>
      </c>
    </row>
    <row r="51" spans="1:5" ht="51">
      <c r="A51" s="4"/>
      <c r="B51" s="11" t="s">
        <v>222</v>
      </c>
      <c r="C51" s="3">
        <f>C52</f>
        <v>14800.7</v>
      </c>
      <c r="D51" s="3">
        <f>D52</f>
        <v>6819.83</v>
      </c>
      <c r="E51" s="3">
        <f t="shared" si="0"/>
        <v>46.1</v>
      </c>
    </row>
    <row r="52" spans="1:5" ht="25.5">
      <c r="A52" s="4"/>
      <c r="B52" s="16" t="s">
        <v>110</v>
      </c>
      <c r="C52" s="5">
        <v>14800.7</v>
      </c>
      <c r="D52" s="5">
        <v>6819.83</v>
      </c>
      <c r="E52" s="5">
        <f t="shared" si="0"/>
        <v>46.1</v>
      </c>
    </row>
    <row r="53" spans="1:5" ht="12.75">
      <c r="A53" s="4"/>
      <c r="B53" s="11" t="s">
        <v>93</v>
      </c>
      <c r="C53" s="3">
        <f>C54+C56</f>
        <v>30784.1</v>
      </c>
      <c r="D53" s="3">
        <f>SUM(D57:D58)</f>
        <v>16175.83</v>
      </c>
      <c r="E53" s="3">
        <f t="shared" si="0"/>
        <v>52.5</v>
      </c>
    </row>
    <row r="54" spans="1:5" ht="12.75">
      <c r="A54" s="4"/>
      <c r="B54" s="11" t="s">
        <v>304</v>
      </c>
      <c r="C54" s="3">
        <f>C55</f>
        <v>17.6</v>
      </c>
      <c r="D54" s="3"/>
      <c r="E54" s="3"/>
    </row>
    <row r="55" spans="1:5" ht="12.75">
      <c r="A55" s="4"/>
      <c r="B55" s="12" t="s">
        <v>289</v>
      </c>
      <c r="C55" s="3">
        <v>17.6</v>
      </c>
      <c r="D55" s="3"/>
      <c r="E55" s="3"/>
    </row>
    <row r="56" spans="1:5" ht="12.75">
      <c r="A56" s="4"/>
      <c r="B56" s="11" t="s">
        <v>33</v>
      </c>
      <c r="C56" s="3">
        <f>C57+C58+C59</f>
        <v>30766.5</v>
      </c>
      <c r="D56" s="3">
        <f>D57+D58+D59</f>
        <v>16175.83</v>
      </c>
      <c r="E56" s="3">
        <f t="shared" si="0"/>
        <v>52.6</v>
      </c>
    </row>
    <row r="57" spans="1:5" ht="12.75">
      <c r="A57" s="9"/>
      <c r="B57" s="16" t="s">
        <v>15</v>
      </c>
      <c r="C57" s="5">
        <v>25731</v>
      </c>
      <c r="D57" s="5">
        <v>13154.66</v>
      </c>
      <c r="E57" s="5">
        <f t="shared" si="0"/>
        <v>51.1</v>
      </c>
    </row>
    <row r="58" spans="1:5" ht="12.75">
      <c r="A58" s="9"/>
      <c r="B58" s="16" t="s">
        <v>223</v>
      </c>
      <c r="C58" s="5">
        <v>4258.7</v>
      </c>
      <c r="D58" s="5">
        <v>3021.17</v>
      </c>
      <c r="E58" s="5">
        <f t="shared" si="0"/>
        <v>70.9</v>
      </c>
    </row>
    <row r="59" spans="1:5" ht="12.75">
      <c r="A59" s="9"/>
      <c r="B59" s="16" t="s">
        <v>294</v>
      </c>
      <c r="C59" s="5">
        <v>776.8</v>
      </c>
      <c r="D59" s="5"/>
      <c r="E59" s="5">
        <f t="shared" si="0"/>
        <v>0</v>
      </c>
    </row>
    <row r="60" spans="1:5" ht="12.75">
      <c r="A60" s="1" t="s">
        <v>268</v>
      </c>
      <c r="B60" s="11" t="s">
        <v>16</v>
      </c>
      <c r="C60" s="3">
        <f>C61+C70+C75</f>
        <v>13001</v>
      </c>
      <c r="D60" s="3">
        <f>D61+D70+D75</f>
        <v>5893.98</v>
      </c>
      <c r="E60" s="3">
        <f t="shared" si="0"/>
        <v>45.3</v>
      </c>
    </row>
    <row r="61" spans="1:5" ht="25.5">
      <c r="A61" s="1" t="s">
        <v>267</v>
      </c>
      <c r="B61" s="17" t="s">
        <v>17</v>
      </c>
      <c r="C61" s="3">
        <f>SUM(C62)</f>
        <v>12424.6</v>
      </c>
      <c r="D61" s="3">
        <f>SUM(D62)</f>
        <v>5879.04</v>
      </c>
      <c r="E61" s="3">
        <f t="shared" si="0"/>
        <v>47.3</v>
      </c>
    </row>
    <row r="62" spans="1:5" ht="38.25">
      <c r="A62" s="4"/>
      <c r="B62" s="17" t="s">
        <v>224</v>
      </c>
      <c r="C62" s="3">
        <f>SUM(C63:C69)</f>
        <v>12424.6</v>
      </c>
      <c r="D62" s="3">
        <f>SUM(D63:D69)</f>
        <v>5879.04</v>
      </c>
      <c r="E62" s="3">
        <f t="shared" si="0"/>
        <v>47.3</v>
      </c>
    </row>
    <row r="63" spans="1:5" ht="25.5">
      <c r="A63" s="9"/>
      <c r="B63" s="16" t="s">
        <v>111</v>
      </c>
      <c r="C63" s="5">
        <v>66.2</v>
      </c>
      <c r="D63" s="5"/>
      <c r="E63" s="3">
        <f t="shared" si="0"/>
        <v>0</v>
      </c>
    </row>
    <row r="64" spans="1:5" ht="12.75">
      <c r="A64" s="9"/>
      <c r="B64" s="16" t="s">
        <v>112</v>
      </c>
      <c r="C64" s="5">
        <v>11680.1</v>
      </c>
      <c r="D64" s="5">
        <v>5666.49</v>
      </c>
      <c r="E64" s="5">
        <f t="shared" si="0"/>
        <v>48.5</v>
      </c>
    </row>
    <row r="65" spans="1:5" ht="25.5">
      <c r="A65" s="1"/>
      <c r="B65" s="16" t="s">
        <v>113</v>
      </c>
      <c r="C65" s="5">
        <v>45</v>
      </c>
      <c r="D65" s="5"/>
      <c r="E65" s="3">
        <f t="shared" si="0"/>
        <v>0</v>
      </c>
    </row>
    <row r="66" spans="1:5" ht="12.75">
      <c r="A66" s="1"/>
      <c r="B66" s="16" t="s">
        <v>295</v>
      </c>
      <c r="C66" s="5">
        <v>72.5</v>
      </c>
      <c r="D66" s="5">
        <v>67</v>
      </c>
      <c r="E66" s="5">
        <f t="shared" si="0"/>
        <v>92.4</v>
      </c>
    </row>
    <row r="67" spans="1:5" ht="25.5">
      <c r="A67" s="4"/>
      <c r="B67" s="16" t="s">
        <v>114</v>
      </c>
      <c r="C67" s="5">
        <v>2.3</v>
      </c>
      <c r="D67" s="5">
        <v>1.8</v>
      </c>
      <c r="E67" s="5">
        <f t="shared" si="0"/>
        <v>78.3</v>
      </c>
    </row>
    <row r="68" spans="1:5" ht="12.75">
      <c r="A68" s="4"/>
      <c r="B68" s="16" t="s">
        <v>296</v>
      </c>
      <c r="C68" s="5">
        <v>470</v>
      </c>
      <c r="D68" s="5">
        <v>136.55</v>
      </c>
      <c r="E68" s="5">
        <f t="shared" si="0"/>
        <v>29.1</v>
      </c>
    </row>
    <row r="69" spans="1:5" ht="12.75">
      <c r="A69" s="4"/>
      <c r="B69" s="16" t="s">
        <v>216</v>
      </c>
      <c r="C69" s="5">
        <v>88.5</v>
      </c>
      <c r="D69" s="5">
        <v>7.2</v>
      </c>
      <c r="E69" s="5">
        <f t="shared" si="0"/>
        <v>8.1</v>
      </c>
    </row>
    <row r="70" spans="1:5" ht="12.75">
      <c r="A70" s="1" t="s">
        <v>266</v>
      </c>
      <c r="B70" s="11" t="s">
        <v>18</v>
      </c>
      <c r="C70" s="3">
        <f>SUM(C71)</f>
        <v>122.4</v>
      </c>
      <c r="D70" s="3">
        <f>SUM(D71)</f>
        <v>0</v>
      </c>
      <c r="E70" s="3">
        <f t="shared" si="0"/>
        <v>0</v>
      </c>
    </row>
    <row r="71" spans="1:5" ht="38.25">
      <c r="A71" s="1"/>
      <c r="B71" s="11" t="s">
        <v>224</v>
      </c>
      <c r="C71" s="3">
        <f>SUM(C72:C74)</f>
        <v>122.4</v>
      </c>
      <c r="D71" s="3">
        <f>SUM(D72:D74)</f>
        <v>0</v>
      </c>
      <c r="E71" s="3">
        <f t="shared" si="0"/>
        <v>0</v>
      </c>
    </row>
    <row r="72" spans="1:5" ht="25.5">
      <c r="A72" s="1"/>
      <c r="B72" s="16" t="s">
        <v>95</v>
      </c>
      <c r="C72" s="5">
        <v>50</v>
      </c>
      <c r="D72" s="5"/>
      <c r="E72" s="3">
        <f t="shared" si="0"/>
        <v>0</v>
      </c>
    </row>
    <row r="73" spans="1:5" ht="51">
      <c r="A73" s="1"/>
      <c r="B73" s="16" t="s">
        <v>97</v>
      </c>
      <c r="C73" s="5">
        <v>22.4</v>
      </c>
      <c r="D73" s="5"/>
      <c r="E73" s="3">
        <f t="shared" si="0"/>
        <v>0</v>
      </c>
    </row>
    <row r="74" spans="1:5" ht="25.5">
      <c r="A74" s="1"/>
      <c r="B74" s="16" t="s">
        <v>115</v>
      </c>
      <c r="C74" s="5">
        <v>50</v>
      </c>
      <c r="D74" s="5"/>
      <c r="E74" s="3">
        <f t="shared" si="0"/>
        <v>0</v>
      </c>
    </row>
    <row r="75" spans="1:5" ht="25.5">
      <c r="A75" s="1" t="s">
        <v>265</v>
      </c>
      <c r="B75" s="11" t="s">
        <v>19</v>
      </c>
      <c r="C75" s="3">
        <f>C76+C80</f>
        <v>454</v>
      </c>
      <c r="D75" s="3">
        <f>D76</f>
        <v>14.94</v>
      </c>
      <c r="E75" s="3">
        <f t="shared" si="0"/>
        <v>3.3</v>
      </c>
    </row>
    <row r="76" spans="1:5" ht="38.25">
      <c r="A76" s="1"/>
      <c r="B76" s="11" t="s">
        <v>225</v>
      </c>
      <c r="C76" s="3">
        <f>C77+C78+C79</f>
        <v>154</v>
      </c>
      <c r="D76" s="3">
        <f>D77+D78+D79</f>
        <v>14.94</v>
      </c>
      <c r="E76" s="3">
        <f t="shared" si="0"/>
        <v>9.7</v>
      </c>
    </row>
    <row r="77" spans="1:5" ht="25.5">
      <c r="A77" s="1"/>
      <c r="B77" s="16" t="s">
        <v>116</v>
      </c>
      <c r="C77" s="5">
        <v>14</v>
      </c>
      <c r="D77" s="5"/>
      <c r="E77" s="3">
        <f t="shared" si="0"/>
        <v>0</v>
      </c>
    </row>
    <row r="78" spans="1:5" ht="38.25">
      <c r="A78" s="1"/>
      <c r="B78" s="16" t="s">
        <v>117</v>
      </c>
      <c r="C78" s="5">
        <v>56</v>
      </c>
      <c r="D78" s="5"/>
      <c r="E78" s="3">
        <f t="shared" si="0"/>
        <v>0</v>
      </c>
    </row>
    <row r="79" spans="1:5" ht="38.25">
      <c r="A79" s="1"/>
      <c r="B79" s="16" t="s">
        <v>118</v>
      </c>
      <c r="C79" s="5">
        <v>84</v>
      </c>
      <c r="D79" s="5">
        <v>14.94</v>
      </c>
      <c r="E79" s="5">
        <f t="shared" si="0"/>
        <v>17.8</v>
      </c>
    </row>
    <row r="80" spans="1:5" ht="25.5">
      <c r="A80" s="1"/>
      <c r="B80" s="11" t="s">
        <v>226</v>
      </c>
      <c r="C80" s="3">
        <f>C81</f>
        <v>300</v>
      </c>
      <c r="D80" s="3"/>
      <c r="E80" s="3"/>
    </row>
    <row r="81" spans="1:5" ht="38.25">
      <c r="A81" s="1"/>
      <c r="B81" s="16" t="s">
        <v>227</v>
      </c>
      <c r="C81" s="5">
        <v>300</v>
      </c>
      <c r="D81" s="5"/>
      <c r="E81" s="3"/>
    </row>
    <row r="82" spans="1:5" ht="12.75">
      <c r="A82" s="1" t="s">
        <v>264</v>
      </c>
      <c r="B82" s="11" t="s">
        <v>20</v>
      </c>
      <c r="C82" s="3">
        <f>C83+C86+C92+C98+C108+C116</f>
        <v>176275.40000000002</v>
      </c>
      <c r="D82" s="3">
        <f>D83+D86+D92+D98+D108+D116</f>
        <v>45814.899999999994</v>
      </c>
      <c r="E82" s="3">
        <f t="shared" si="0"/>
        <v>26</v>
      </c>
    </row>
    <row r="83" spans="1:5" ht="12.75">
      <c r="A83" s="1" t="s">
        <v>263</v>
      </c>
      <c r="B83" s="11" t="s">
        <v>119</v>
      </c>
      <c r="C83" s="3">
        <f>C84</f>
        <v>1088</v>
      </c>
      <c r="D83" s="3">
        <f>D84</f>
        <v>892.5</v>
      </c>
      <c r="E83" s="3">
        <f t="shared" si="0"/>
        <v>82</v>
      </c>
    </row>
    <row r="84" spans="1:5" ht="12.75">
      <c r="A84" s="1"/>
      <c r="B84" s="11" t="s">
        <v>93</v>
      </c>
      <c r="C84" s="3">
        <f>C85</f>
        <v>1088</v>
      </c>
      <c r="D84" s="3">
        <f>D85</f>
        <v>892.5</v>
      </c>
      <c r="E84" s="3">
        <f t="shared" si="0"/>
        <v>82</v>
      </c>
    </row>
    <row r="85" spans="1:5" ht="12.75">
      <c r="A85" s="1"/>
      <c r="B85" s="16" t="s">
        <v>120</v>
      </c>
      <c r="C85" s="5">
        <v>1088</v>
      </c>
      <c r="D85" s="5">
        <v>892.5</v>
      </c>
      <c r="E85" s="5">
        <f t="shared" si="0"/>
        <v>82</v>
      </c>
    </row>
    <row r="86" spans="1:5" ht="12.75">
      <c r="A86" s="1" t="s">
        <v>121</v>
      </c>
      <c r="B86" s="19" t="s">
        <v>22</v>
      </c>
      <c r="C86" s="3">
        <f aca="true" t="shared" si="2" ref="C86:D88">SUM(C87)</f>
        <v>1054.5</v>
      </c>
      <c r="D86" s="3">
        <f t="shared" si="2"/>
        <v>198.7</v>
      </c>
      <c r="E86" s="3">
        <f t="shared" si="0"/>
        <v>18.8</v>
      </c>
    </row>
    <row r="87" spans="1:5" ht="12.75">
      <c r="A87" s="18"/>
      <c r="B87" s="19" t="s">
        <v>93</v>
      </c>
      <c r="C87" s="3">
        <f>SUM(C88,C90)</f>
        <v>1054.5</v>
      </c>
      <c r="D87" s="3">
        <f t="shared" si="2"/>
        <v>198.7</v>
      </c>
      <c r="E87" s="3">
        <f t="shared" si="0"/>
        <v>18.8</v>
      </c>
    </row>
    <row r="88" spans="1:5" ht="12.75">
      <c r="A88" s="18"/>
      <c r="B88" s="19" t="s">
        <v>23</v>
      </c>
      <c r="C88" s="3">
        <f t="shared" si="2"/>
        <v>849.8</v>
      </c>
      <c r="D88" s="3">
        <f t="shared" si="2"/>
        <v>198.7</v>
      </c>
      <c r="E88" s="3">
        <f t="shared" si="0"/>
        <v>23.4</v>
      </c>
    </row>
    <row r="89" spans="1:5" ht="38.25">
      <c r="A89" s="18"/>
      <c r="B89" s="25" t="s">
        <v>122</v>
      </c>
      <c r="C89" s="5">
        <v>849.8</v>
      </c>
      <c r="D89" s="5">
        <v>198.7</v>
      </c>
      <c r="E89" s="5">
        <f t="shared" si="0"/>
        <v>23.4</v>
      </c>
    </row>
    <row r="90" spans="1:5" ht="12.75">
      <c r="A90" s="18"/>
      <c r="B90" s="19" t="s">
        <v>33</v>
      </c>
      <c r="C90" s="3">
        <f>C91</f>
        <v>204.7</v>
      </c>
      <c r="D90" s="3"/>
      <c r="E90" s="3"/>
    </row>
    <row r="91" spans="1:5" ht="12.75">
      <c r="A91" s="18"/>
      <c r="B91" s="16" t="s">
        <v>294</v>
      </c>
      <c r="C91" s="5">
        <v>204.7</v>
      </c>
      <c r="D91" s="5"/>
      <c r="E91" s="5"/>
    </row>
    <row r="92" spans="1:5" ht="12.75">
      <c r="A92" s="1" t="s">
        <v>123</v>
      </c>
      <c r="B92" s="19" t="s">
        <v>124</v>
      </c>
      <c r="C92" s="3">
        <f>SUM(C96,C93)</f>
        <v>66235</v>
      </c>
      <c r="D92" s="3">
        <f>SUM(D96)</f>
        <v>0</v>
      </c>
      <c r="E92" s="3">
        <f t="shared" si="0"/>
        <v>0</v>
      </c>
    </row>
    <row r="93" spans="1:5" ht="25.5">
      <c r="A93" s="1"/>
      <c r="B93" s="19" t="s">
        <v>307</v>
      </c>
      <c r="C93" s="3">
        <f>C94</f>
        <v>65894</v>
      </c>
      <c r="D93" s="3"/>
      <c r="E93" s="3"/>
    </row>
    <row r="94" spans="1:5" ht="12.75">
      <c r="A94" s="1"/>
      <c r="B94" s="19" t="s">
        <v>279</v>
      </c>
      <c r="C94" s="3">
        <f>C95</f>
        <v>65894</v>
      </c>
      <c r="D94" s="3"/>
      <c r="E94" s="3"/>
    </row>
    <row r="95" spans="1:5" ht="51">
      <c r="A95" s="1"/>
      <c r="B95" s="24" t="s">
        <v>280</v>
      </c>
      <c r="C95" s="5">
        <v>65894</v>
      </c>
      <c r="D95" s="3"/>
      <c r="E95" s="3"/>
    </row>
    <row r="96" spans="1:5" ht="12.75">
      <c r="A96" s="18"/>
      <c r="B96" s="19" t="s">
        <v>93</v>
      </c>
      <c r="C96" s="3">
        <f>C97</f>
        <v>341</v>
      </c>
      <c r="D96" s="3">
        <f>D97</f>
        <v>0</v>
      </c>
      <c r="E96" s="3">
        <f t="shared" si="0"/>
        <v>0</v>
      </c>
    </row>
    <row r="97" spans="1:5" ht="51">
      <c r="A97" s="18"/>
      <c r="B97" s="20" t="s">
        <v>125</v>
      </c>
      <c r="C97" s="5">
        <v>341</v>
      </c>
      <c r="D97" s="5"/>
      <c r="E97" s="3">
        <f t="shared" si="0"/>
        <v>0</v>
      </c>
    </row>
    <row r="98" spans="1:5" ht="12.75">
      <c r="A98" s="1" t="s">
        <v>126</v>
      </c>
      <c r="B98" s="19" t="s">
        <v>24</v>
      </c>
      <c r="C98" s="3">
        <f>C99+C105</f>
        <v>95018.2</v>
      </c>
      <c r="D98" s="3">
        <f>D99</f>
        <v>40984.299999999996</v>
      </c>
      <c r="E98" s="3">
        <f t="shared" si="0"/>
        <v>43.1</v>
      </c>
    </row>
    <row r="99" spans="1:5" ht="25.5">
      <c r="A99" s="18"/>
      <c r="B99" s="19" t="s">
        <v>228</v>
      </c>
      <c r="C99" s="3">
        <f>C100+C103</f>
        <v>94835</v>
      </c>
      <c r="D99" s="3">
        <f>D100+D103</f>
        <v>40984.299999999996</v>
      </c>
      <c r="E99" s="3">
        <f t="shared" si="0"/>
        <v>43.2</v>
      </c>
    </row>
    <row r="100" spans="1:5" ht="12.75">
      <c r="A100" s="18"/>
      <c r="B100" s="19" t="s">
        <v>229</v>
      </c>
      <c r="C100" s="3">
        <f>C102+C101</f>
        <v>88353.3</v>
      </c>
      <c r="D100" s="3">
        <f>D101</f>
        <v>39986.42</v>
      </c>
      <c r="E100" s="3">
        <f t="shared" si="0"/>
        <v>45.3</v>
      </c>
    </row>
    <row r="101" spans="1:5" ht="25.5">
      <c r="A101" s="18"/>
      <c r="B101" s="21" t="s">
        <v>25</v>
      </c>
      <c r="C101" s="5">
        <v>85273.5</v>
      </c>
      <c r="D101" s="5">
        <v>39986.42</v>
      </c>
      <c r="E101" s="5">
        <f t="shared" si="0"/>
        <v>46.9</v>
      </c>
    </row>
    <row r="102" spans="1:5" ht="25.5">
      <c r="A102" s="18"/>
      <c r="B102" s="21" t="s">
        <v>214</v>
      </c>
      <c r="C102" s="5">
        <v>3079.8</v>
      </c>
      <c r="D102" s="5"/>
      <c r="E102" s="5">
        <f aca="true" t="shared" si="3" ref="E102:E199">ROUND(D102/C102*100,1)</f>
        <v>0</v>
      </c>
    </row>
    <row r="103" spans="1:5" ht="25.5">
      <c r="A103" s="18"/>
      <c r="B103" s="19" t="s">
        <v>230</v>
      </c>
      <c r="C103" s="3">
        <f>SUM(C104)</f>
        <v>6481.7</v>
      </c>
      <c r="D103" s="3">
        <f>SUM(D104)</f>
        <v>997.88</v>
      </c>
      <c r="E103" s="3">
        <f t="shared" si="3"/>
        <v>15.4</v>
      </c>
    </row>
    <row r="104" spans="1:5" ht="12.75">
      <c r="A104" s="18"/>
      <c r="B104" s="21" t="s">
        <v>26</v>
      </c>
      <c r="C104" s="5">
        <v>6481.7</v>
      </c>
      <c r="D104" s="5">
        <v>997.88</v>
      </c>
      <c r="E104" s="5">
        <f t="shared" si="3"/>
        <v>15.4</v>
      </c>
    </row>
    <row r="105" spans="1:5" ht="12.75">
      <c r="A105" s="18"/>
      <c r="B105" s="19" t="s">
        <v>93</v>
      </c>
      <c r="C105" s="3">
        <f>C106</f>
        <v>183.2</v>
      </c>
      <c r="D105" s="3"/>
      <c r="E105" s="3"/>
    </row>
    <row r="106" spans="1:5" ht="12.75">
      <c r="A106" s="18"/>
      <c r="B106" s="19" t="s">
        <v>33</v>
      </c>
      <c r="C106" s="3">
        <f>C107</f>
        <v>183.2</v>
      </c>
      <c r="D106" s="3"/>
      <c r="E106" s="3"/>
    </row>
    <row r="107" spans="1:5" ht="12.75">
      <c r="A107" s="18"/>
      <c r="B107" s="21" t="s">
        <v>294</v>
      </c>
      <c r="C107" s="5">
        <v>183.2</v>
      </c>
      <c r="D107" s="5"/>
      <c r="E107" s="5"/>
    </row>
    <row r="108" spans="1:5" ht="12.75">
      <c r="A108" s="1" t="s">
        <v>127</v>
      </c>
      <c r="B108" s="19" t="s">
        <v>27</v>
      </c>
      <c r="C108" s="3">
        <f>C109+C111</f>
        <v>3038.6</v>
      </c>
      <c r="D108" s="3">
        <f>D109</f>
        <v>0</v>
      </c>
      <c r="E108" s="5">
        <f t="shared" si="3"/>
        <v>0</v>
      </c>
    </row>
    <row r="109" spans="1:5" ht="38.25">
      <c r="A109" s="18"/>
      <c r="B109" s="19" t="s">
        <v>224</v>
      </c>
      <c r="C109" s="3">
        <f>C110</f>
        <v>1886.6</v>
      </c>
      <c r="D109" s="3">
        <f>D110</f>
        <v>0</v>
      </c>
      <c r="E109" s="5"/>
    </row>
    <row r="110" spans="1:5" ht="38.25">
      <c r="A110" s="18"/>
      <c r="B110" s="21" t="s">
        <v>128</v>
      </c>
      <c r="C110" s="5">
        <v>1886.6</v>
      </c>
      <c r="D110" s="5"/>
      <c r="E110" s="5">
        <f t="shared" si="3"/>
        <v>0</v>
      </c>
    </row>
    <row r="111" spans="1:5" ht="12.75">
      <c r="A111" s="18"/>
      <c r="B111" s="19" t="s">
        <v>93</v>
      </c>
      <c r="C111" s="3">
        <f>C112+C114</f>
        <v>1152</v>
      </c>
      <c r="D111" s="5"/>
      <c r="E111" s="5"/>
    </row>
    <row r="112" spans="1:5" ht="12.75">
      <c r="A112" s="18"/>
      <c r="B112" s="19" t="s">
        <v>23</v>
      </c>
      <c r="C112" s="3">
        <f>C113</f>
        <v>921.6</v>
      </c>
      <c r="D112" s="5"/>
      <c r="E112" s="5"/>
    </row>
    <row r="113" spans="1:5" ht="25.5">
      <c r="A113" s="18"/>
      <c r="B113" s="21" t="s">
        <v>231</v>
      </c>
      <c r="C113" s="5">
        <v>921.6</v>
      </c>
      <c r="D113" s="5"/>
      <c r="E113" s="5"/>
    </row>
    <row r="114" spans="1:5" ht="12.75">
      <c r="A114" s="18"/>
      <c r="B114" s="19" t="s">
        <v>33</v>
      </c>
      <c r="C114" s="3">
        <f>C115</f>
        <v>230.4</v>
      </c>
      <c r="D114" s="5"/>
      <c r="E114" s="5"/>
    </row>
    <row r="115" spans="1:5" ht="25.5">
      <c r="A115" s="18"/>
      <c r="B115" s="21" t="s">
        <v>232</v>
      </c>
      <c r="C115" s="5">
        <v>230.4</v>
      </c>
      <c r="D115" s="5"/>
      <c r="E115" s="5"/>
    </row>
    <row r="116" spans="1:5" ht="12.75">
      <c r="A116" s="1" t="s">
        <v>129</v>
      </c>
      <c r="B116" s="19" t="s">
        <v>28</v>
      </c>
      <c r="C116" s="3">
        <f>C117+C119+C122</f>
        <v>9841.1</v>
      </c>
      <c r="D116" s="3">
        <f>D117+D119+D122</f>
        <v>3739.4</v>
      </c>
      <c r="E116" s="3">
        <f>E117+E119+E122</f>
        <v>85.4</v>
      </c>
    </row>
    <row r="117" spans="1:5" ht="25.5">
      <c r="A117" s="18"/>
      <c r="B117" s="19" t="s">
        <v>220</v>
      </c>
      <c r="C117" s="3">
        <f>C118</f>
        <v>432.2</v>
      </c>
      <c r="D117" s="3">
        <f>D118</f>
        <v>4</v>
      </c>
      <c r="E117" s="3">
        <f t="shared" si="3"/>
        <v>0.9</v>
      </c>
    </row>
    <row r="118" spans="1:5" ht="38.25">
      <c r="A118" s="18"/>
      <c r="B118" s="21" t="s">
        <v>130</v>
      </c>
      <c r="C118" s="5">
        <v>432.2</v>
      </c>
      <c r="D118" s="5">
        <v>4</v>
      </c>
      <c r="E118" s="3">
        <f t="shared" si="3"/>
        <v>0.9</v>
      </c>
    </row>
    <row r="119" spans="1:5" ht="38.25">
      <c r="A119" s="18"/>
      <c r="B119" s="19" t="s">
        <v>233</v>
      </c>
      <c r="C119" s="3">
        <f>C120</f>
        <v>140</v>
      </c>
      <c r="D119" s="3">
        <f>D120</f>
        <v>62.85</v>
      </c>
      <c r="E119" s="3">
        <f t="shared" si="3"/>
        <v>44.9</v>
      </c>
    </row>
    <row r="120" spans="1:5" ht="25.5">
      <c r="A120" s="18"/>
      <c r="B120" s="19" t="s">
        <v>234</v>
      </c>
      <c r="C120" s="3">
        <f>C121</f>
        <v>140</v>
      </c>
      <c r="D120" s="3">
        <f>D121</f>
        <v>62.85</v>
      </c>
      <c r="E120" s="3">
        <f t="shared" si="3"/>
        <v>44.9</v>
      </c>
    </row>
    <row r="121" spans="1:5" ht="12.75">
      <c r="A121" s="18"/>
      <c r="B121" s="21" t="s">
        <v>29</v>
      </c>
      <c r="C121" s="5">
        <v>140</v>
      </c>
      <c r="D121" s="5">
        <v>62.85</v>
      </c>
      <c r="E121" s="5">
        <f t="shared" si="3"/>
        <v>44.9</v>
      </c>
    </row>
    <row r="122" spans="1:5" ht="12.75">
      <c r="A122" s="18"/>
      <c r="B122" s="19" t="s">
        <v>93</v>
      </c>
      <c r="C122" s="3">
        <f>C123+C124</f>
        <v>9268.9</v>
      </c>
      <c r="D122" s="3">
        <f>D123+D124</f>
        <v>3672.55</v>
      </c>
      <c r="E122" s="3">
        <f t="shared" si="3"/>
        <v>39.6</v>
      </c>
    </row>
    <row r="123" spans="1:5" ht="12.75">
      <c r="A123" s="18"/>
      <c r="B123" s="21" t="s">
        <v>15</v>
      </c>
      <c r="C123" s="5">
        <v>6547.9</v>
      </c>
      <c r="D123" s="5">
        <v>2720.25</v>
      </c>
      <c r="E123" s="5">
        <f t="shared" si="3"/>
        <v>41.5</v>
      </c>
    </row>
    <row r="124" spans="1:5" ht="25.5">
      <c r="A124" s="18"/>
      <c r="B124" s="21" t="s">
        <v>212</v>
      </c>
      <c r="C124" s="5">
        <v>2721</v>
      </c>
      <c r="D124" s="5">
        <v>952.3</v>
      </c>
      <c r="E124" s="5">
        <f t="shared" si="3"/>
        <v>35</v>
      </c>
    </row>
    <row r="125" spans="1:5" ht="12.75">
      <c r="A125" s="1" t="s">
        <v>131</v>
      </c>
      <c r="B125" s="19" t="s">
        <v>132</v>
      </c>
      <c r="C125" s="3">
        <f>C126+C146+C166+C176</f>
        <v>482221.9</v>
      </c>
      <c r="D125" s="3">
        <f>D126+D146+D166+D176</f>
        <v>225866.39</v>
      </c>
      <c r="E125" s="3">
        <f t="shared" si="3"/>
        <v>46.8</v>
      </c>
    </row>
    <row r="126" spans="1:5" ht="12.75">
      <c r="A126" s="1" t="s">
        <v>133</v>
      </c>
      <c r="B126" s="19" t="s">
        <v>30</v>
      </c>
      <c r="C126" s="3">
        <f>C127+C137+C134+C139</f>
        <v>80480.00000000001</v>
      </c>
      <c r="D126" s="3">
        <f>D127+D137+D139</f>
        <v>5840.59</v>
      </c>
      <c r="E126" s="3">
        <f t="shared" si="3"/>
        <v>7.3</v>
      </c>
    </row>
    <row r="127" spans="1:5" ht="25.5">
      <c r="A127" s="18"/>
      <c r="B127" s="19" t="s">
        <v>235</v>
      </c>
      <c r="C127" s="3">
        <f>SUM(C128:C133)</f>
        <v>18002.300000000003</v>
      </c>
      <c r="D127" s="3">
        <f>SUM(D128:D133)</f>
        <v>2211.87</v>
      </c>
      <c r="E127" s="3">
        <f t="shared" si="3"/>
        <v>12.3</v>
      </c>
    </row>
    <row r="128" spans="1:5" ht="38.25">
      <c r="A128" s="18"/>
      <c r="B128" s="21" t="s">
        <v>134</v>
      </c>
      <c r="C128" s="5">
        <v>4232.7</v>
      </c>
      <c r="D128" s="5">
        <v>887.64</v>
      </c>
      <c r="E128" s="5">
        <f t="shared" si="3"/>
        <v>21</v>
      </c>
    </row>
    <row r="129" spans="1:5" ht="25.5">
      <c r="A129" s="18"/>
      <c r="B129" s="21" t="s">
        <v>135</v>
      </c>
      <c r="C129" s="5">
        <v>5000</v>
      </c>
      <c r="D129" s="5">
        <v>1084.37</v>
      </c>
      <c r="E129" s="5">
        <f t="shared" si="3"/>
        <v>21.7</v>
      </c>
    </row>
    <row r="130" spans="1:5" ht="12.75">
      <c r="A130" s="18"/>
      <c r="B130" s="21" t="s">
        <v>136</v>
      </c>
      <c r="C130" s="5">
        <v>800</v>
      </c>
      <c r="D130" s="5">
        <v>186.09</v>
      </c>
      <c r="E130" s="3">
        <f t="shared" si="3"/>
        <v>23.3</v>
      </c>
    </row>
    <row r="131" spans="1:5" ht="38.25">
      <c r="A131" s="18"/>
      <c r="B131" s="21" t="s">
        <v>137</v>
      </c>
      <c r="C131" s="5">
        <v>330</v>
      </c>
      <c r="D131" s="5"/>
      <c r="E131" s="3">
        <f t="shared" si="3"/>
        <v>0</v>
      </c>
    </row>
    <row r="132" spans="1:5" ht="12.75">
      <c r="A132" s="18"/>
      <c r="B132" s="21" t="s">
        <v>138</v>
      </c>
      <c r="C132" s="5">
        <v>7539.6</v>
      </c>
      <c r="D132" s="5">
        <v>18.77</v>
      </c>
      <c r="E132" s="3">
        <f t="shared" si="3"/>
        <v>0.2</v>
      </c>
    </row>
    <row r="133" spans="1:5" ht="38.25">
      <c r="A133" s="18"/>
      <c r="B133" s="21" t="s">
        <v>139</v>
      </c>
      <c r="C133" s="5">
        <v>100</v>
      </c>
      <c r="D133" s="5">
        <v>35</v>
      </c>
      <c r="E133" s="5">
        <f t="shared" si="3"/>
        <v>35</v>
      </c>
    </row>
    <row r="134" spans="1:5" ht="25.5">
      <c r="A134" s="18"/>
      <c r="B134" s="19" t="s">
        <v>277</v>
      </c>
      <c r="C134" s="3">
        <f>C136+C135</f>
        <v>47941.9</v>
      </c>
      <c r="D134" s="3">
        <f>D136</f>
        <v>0</v>
      </c>
      <c r="E134" s="3"/>
    </row>
    <row r="135" spans="1:5" ht="38.25">
      <c r="A135" s="18"/>
      <c r="B135" s="21" t="s">
        <v>297</v>
      </c>
      <c r="C135" s="5">
        <v>45794.4</v>
      </c>
      <c r="D135" s="3"/>
      <c r="E135" s="3"/>
    </row>
    <row r="136" spans="1:5" ht="25.5">
      <c r="A136" s="18"/>
      <c r="B136" s="21" t="s">
        <v>281</v>
      </c>
      <c r="C136" s="5">
        <v>2147.5</v>
      </c>
      <c r="D136" s="5"/>
      <c r="E136" s="3"/>
    </row>
    <row r="137" spans="1:5" ht="25.5">
      <c r="A137" s="18"/>
      <c r="B137" s="17" t="s">
        <v>219</v>
      </c>
      <c r="C137" s="3">
        <f>C138</f>
        <v>137.7</v>
      </c>
      <c r="D137" s="3">
        <f>D138</f>
        <v>137.7</v>
      </c>
      <c r="E137" s="3">
        <f t="shared" si="3"/>
        <v>100</v>
      </c>
    </row>
    <row r="138" spans="1:5" ht="12.75">
      <c r="A138" s="18"/>
      <c r="B138" s="16" t="s">
        <v>12</v>
      </c>
      <c r="C138" s="5">
        <v>137.7</v>
      </c>
      <c r="D138" s="5">
        <v>137.7</v>
      </c>
      <c r="E138" s="5">
        <f t="shared" si="3"/>
        <v>100</v>
      </c>
    </row>
    <row r="139" spans="1:5" ht="12.75">
      <c r="A139" s="18"/>
      <c r="B139" s="17" t="s">
        <v>93</v>
      </c>
      <c r="C139" s="3">
        <f>C140+C144</f>
        <v>14398.1</v>
      </c>
      <c r="D139" s="3">
        <f>D140+D144</f>
        <v>3491.02</v>
      </c>
      <c r="E139" s="3">
        <f t="shared" si="3"/>
        <v>24.2</v>
      </c>
    </row>
    <row r="140" spans="1:5" ht="12.75">
      <c r="A140" s="18"/>
      <c r="B140" s="17" t="s">
        <v>23</v>
      </c>
      <c r="C140" s="3">
        <f>SUM(C141:C143)</f>
        <v>14344.4</v>
      </c>
      <c r="D140" s="3">
        <f>SUM(D141:D143)</f>
        <v>3491.02</v>
      </c>
      <c r="E140" s="3">
        <f t="shared" si="3"/>
        <v>24.3</v>
      </c>
    </row>
    <row r="141" spans="1:5" ht="63.75">
      <c r="A141" s="18"/>
      <c r="B141" s="16" t="s">
        <v>308</v>
      </c>
      <c r="C141" s="5">
        <v>1081.6</v>
      </c>
      <c r="D141" s="5"/>
      <c r="E141" s="5">
        <f t="shared" si="3"/>
        <v>0</v>
      </c>
    </row>
    <row r="142" spans="1:5" ht="51">
      <c r="A142" s="18"/>
      <c r="B142" s="16" t="s">
        <v>282</v>
      </c>
      <c r="C142" s="5">
        <v>1021.4</v>
      </c>
      <c r="D142" s="5"/>
      <c r="E142" s="5">
        <f t="shared" si="3"/>
        <v>0</v>
      </c>
    </row>
    <row r="143" spans="1:5" ht="12.75">
      <c r="A143" s="18"/>
      <c r="B143" s="16" t="s">
        <v>278</v>
      </c>
      <c r="C143" s="5">
        <v>12241.4</v>
      </c>
      <c r="D143" s="5">
        <v>3491.02</v>
      </c>
      <c r="E143" s="5">
        <f t="shared" si="3"/>
        <v>28.5</v>
      </c>
    </row>
    <row r="144" spans="1:5" ht="12.75">
      <c r="A144" s="18"/>
      <c r="B144" s="17" t="s">
        <v>33</v>
      </c>
      <c r="C144" s="3">
        <f>C145</f>
        <v>53.7</v>
      </c>
      <c r="D144" s="3">
        <f>D145</f>
        <v>0</v>
      </c>
      <c r="E144" s="5">
        <f t="shared" si="3"/>
        <v>0</v>
      </c>
    </row>
    <row r="145" spans="1:5" ht="51">
      <c r="A145" s="18"/>
      <c r="B145" s="16" t="s">
        <v>283</v>
      </c>
      <c r="C145" s="5">
        <v>53.7</v>
      </c>
      <c r="D145" s="5"/>
      <c r="E145" s="5">
        <f t="shared" si="3"/>
        <v>0</v>
      </c>
    </row>
    <row r="146" spans="1:5" ht="12.75">
      <c r="A146" s="1" t="s">
        <v>140</v>
      </c>
      <c r="B146" s="19" t="s">
        <v>31</v>
      </c>
      <c r="C146" s="3">
        <f>C155+C150+C158+C161+C147</f>
        <v>240905.69999999998</v>
      </c>
      <c r="D146" s="3">
        <f>D155+D150+D158+D161</f>
        <v>196149.58000000002</v>
      </c>
      <c r="E146" s="3">
        <f t="shared" si="3"/>
        <v>81.4</v>
      </c>
    </row>
    <row r="147" spans="1:5" ht="25.5">
      <c r="A147" s="1"/>
      <c r="B147" s="31" t="s">
        <v>217</v>
      </c>
      <c r="C147" s="3">
        <f>C148</f>
        <v>11549.4</v>
      </c>
      <c r="D147" s="3"/>
      <c r="E147" s="5">
        <f t="shared" si="3"/>
        <v>0</v>
      </c>
    </row>
    <row r="148" spans="1:5" ht="12.75">
      <c r="A148" s="1"/>
      <c r="B148" s="31" t="s">
        <v>47</v>
      </c>
      <c r="C148" s="3">
        <f>C149</f>
        <v>11549.4</v>
      </c>
      <c r="D148" s="3"/>
      <c r="E148" s="5">
        <f t="shared" si="3"/>
        <v>0</v>
      </c>
    </row>
    <row r="149" spans="1:6" ht="25.5">
      <c r="A149" s="1"/>
      <c r="B149" s="30" t="s">
        <v>290</v>
      </c>
      <c r="C149" s="5">
        <v>11549.4</v>
      </c>
      <c r="D149" s="26"/>
      <c r="E149" s="5">
        <f t="shared" si="3"/>
        <v>0</v>
      </c>
      <c r="F149" s="27"/>
    </row>
    <row r="150" spans="1:5" ht="25.5">
      <c r="A150" s="1"/>
      <c r="B150" s="19" t="s">
        <v>277</v>
      </c>
      <c r="C150" s="3">
        <f>C151+C153</f>
        <v>24760.2</v>
      </c>
      <c r="D150" s="3">
        <f>D151+D153</f>
        <v>159</v>
      </c>
      <c r="E150" s="3">
        <f t="shared" si="3"/>
        <v>0.6</v>
      </c>
    </row>
    <row r="151" spans="1:5" ht="25.5">
      <c r="A151" s="1"/>
      <c r="B151" s="19" t="s">
        <v>284</v>
      </c>
      <c r="C151" s="3">
        <f>C152</f>
        <v>156.3</v>
      </c>
      <c r="D151" s="3">
        <f>D152</f>
        <v>156.3</v>
      </c>
      <c r="E151" s="3">
        <f t="shared" si="3"/>
        <v>100</v>
      </c>
    </row>
    <row r="152" spans="1:5" ht="25.5">
      <c r="A152" s="1"/>
      <c r="B152" s="21" t="s">
        <v>285</v>
      </c>
      <c r="C152" s="5">
        <v>156.3</v>
      </c>
      <c r="D152" s="5">
        <v>156.3</v>
      </c>
      <c r="E152" s="5">
        <f t="shared" si="3"/>
        <v>100</v>
      </c>
    </row>
    <row r="153" spans="1:5" ht="51">
      <c r="A153" s="1"/>
      <c r="B153" s="19" t="s">
        <v>286</v>
      </c>
      <c r="C153" s="3">
        <f>C154</f>
        <v>24603.9</v>
      </c>
      <c r="D153" s="3">
        <f>D154</f>
        <v>2.7</v>
      </c>
      <c r="E153" s="3">
        <f t="shared" si="3"/>
        <v>0</v>
      </c>
    </row>
    <row r="154" spans="1:5" ht="25.5">
      <c r="A154" s="1"/>
      <c r="B154" s="21" t="s">
        <v>309</v>
      </c>
      <c r="C154" s="5">
        <v>24603.9</v>
      </c>
      <c r="D154" s="5">
        <v>2.7</v>
      </c>
      <c r="E154" s="5">
        <f t="shared" si="3"/>
        <v>0</v>
      </c>
    </row>
    <row r="155" spans="1:5" ht="25.5">
      <c r="A155" s="18"/>
      <c r="B155" s="19" t="s">
        <v>235</v>
      </c>
      <c r="C155" s="3">
        <f>C156+C157</f>
        <v>1730</v>
      </c>
      <c r="D155" s="3">
        <f>D156+D157</f>
        <v>170.69</v>
      </c>
      <c r="E155" s="3">
        <f t="shared" si="3"/>
        <v>9.9</v>
      </c>
    </row>
    <row r="156" spans="1:5" ht="25.5">
      <c r="A156" s="18"/>
      <c r="B156" s="21" t="s">
        <v>141</v>
      </c>
      <c r="C156" s="5">
        <v>230</v>
      </c>
      <c r="D156" s="3"/>
      <c r="E156" s="3">
        <f t="shared" si="3"/>
        <v>0</v>
      </c>
    </row>
    <row r="157" spans="1:5" ht="12.75">
      <c r="A157" s="18"/>
      <c r="B157" s="21" t="s">
        <v>32</v>
      </c>
      <c r="C157" s="5">
        <v>1500</v>
      </c>
      <c r="D157" s="5">
        <v>170.69</v>
      </c>
      <c r="E157" s="5">
        <f t="shared" si="3"/>
        <v>11.4</v>
      </c>
    </row>
    <row r="158" spans="1:5" ht="38.25">
      <c r="A158" s="18"/>
      <c r="B158" s="19" t="s">
        <v>287</v>
      </c>
      <c r="C158" s="3">
        <f>C159+C160</f>
        <v>7868</v>
      </c>
      <c r="D158" s="3">
        <f>D159+D160</f>
        <v>997.95</v>
      </c>
      <c r="E158" s="3">
        <f t="shared" si="3"/>
        <v>12.7</v>
      </c>
    </row>
    <row r="159" spans="1:5" ht="12.75">
      <c r="A159" s="18"/>
      <c r="B159" s="21" t="s">
        <v>310</v>
      </c>
      <c r="C159" s="5">
        <v>4085.4</v>
      </c>
      <c r="D159" s="3"/>
      <c r="E159" s="3"/>
    </row>
    <row r="160" spans="1:5" ht="12.75">
      <c r="A160" s="18"/>
      <c r="B160" s="21" t="s">
        <v>237</v>
      </c>
      <c r="C160" s="5">
        <v>3782.6</v>
      </c>
      <c r="D160" s="5">
        <v>997.95</v>
      </c>
      <c r="E160" s="5">
        <f t="shared" si="3"/>
        <v>26.4</v>
      </c>
    </row>
    <row r="161" spans="1:5" ht="12.75">
      <c r="A161" s="18"/>
      <c r="B161" s="19" t="s">
        <v>93</v>
      </c>
      <c r="C161" s="3">
        <f>C164+C162</f>
        <v>194998.1</v>
      </c>
      <c r="D161" s="3">
        <f>D164+D162</f>
        <v>194821.94</v>
      </c>
      <c r="E161" s="3">
        <f t="shared" si="3"/>
        <v>99.9</v>
      </c>
    </row>
    <row r="162" spans="1:5" ht="12.75">
      <c r="A162" s="18"/>
      <c r="B162" s="31" t="s">
        <v>23</v>
      </c>
      <c r="C162" s="3">
        <f>C163</f>
        <v>192800</v>
      </c>
      <c r="D162" s="3">
        <f>D163</f>
        <v>192800</v>
      </c>
      <c r="E162" s="3">
        <f t="shared" si="3"/>
        <v>100</v>
      </c>
    </row>
    <row r="163" spans="1:5" ht="12.75">
      <c r="A163" s="18"/>
      <c r="B163" s="30" t="s">
        <v>278</v>
      </c>
      <c r="C163" s="5">
        <v>192800</v>
      </c>
      <c r="D163" s="5">
        <v>192800</v>
      </c>
      <c r="E163" s="5">
        <f t="shared" si="3"/>
        <v>100</v>
      </c>
    </row>
    <row r="164" spans="1:5" ht="12.75">
      <c r="A164" s="18"/>
      <c r="B164" s="19" t="s">
        <v>33</v>
      </c>
      <c r="C164" s="3">
        <f>C165</f>
        <v>2198.1</v>
      </c>
      <c r="D164" s="3">
        <f>D165</f>
        <v>2021.94</v>
      </c>
      <c r="E164" s="3">
        <f t="shared" si="3"/>
        <v>92</v>
      </c>
    </row>
    <row r="165" spans="1:5" ht="51">
      <c r="A165" s="18"/>
      <c r="B165" s="21" t="s">
        <v>288</v>
      </c>
      <c r="C165" s="5">
        <v>2198.1</v>
      </c>
      <c r="D165" s="5">
        <v>2021.94</v>
      </c>
      <c r="E165" s="5">
        <f t="shared" si="3"/>
        <v>92</v>
      </c>
    </row>
    <row r="166" spans="1:5" ht="12.75">
      <c r="A166" s="1" t="s">
        <v>142</v>
      </c>
      <c r="B166" s="19" t="s">
        <v>34</v>
      </c>
      <c r="C166" s="3">
        <f>C167+C172+C174</f>
        <v>144146.3</v>
      </c>
      <c r="D166" s="3">
        <f>D167+D172+D174</f>
        <v>15679.189999999999</v>
      </c>
      <c r="E166" s="3">
        <f t="shared" si="3"/>
        <v>10.9</v>
      </c>
    </row>
    <row r="167" spans="1:5" ht="25.5">
      <c r="A167" s="18"/>
      <c r="B167" s="19" t="s">
        <v>236</v>
      </c>
      <c r="C167" s="3">
        <f>C168+C169+C170+C171</f>
        <v>38578.7</v>
      </c>
      <c r="D167" s="3">
        <f>D168+D169+D170+D171</f>
        <v>14974.189999999999</v>
      </c>
      <c r="E167" s="3">
        <f t="shared" si="3"/>
        <v>38.8</v>
      </c>
    </row>
    <row r="168" spans="1:5" ht="12.75">
      <c r="A168" s="18"/>
      <c r="B168" s="21" t="s">
        <v>35</v>
      </c>
      <c r="C168" s="5">
        <v>29668.6</v>
      </c>
      <c r="D168" s="5">
        <v>12090.24</v>
      </c>
      <c r="E168" s="5">
        <f t="shared" si="3"/>
        <v>40.8</v>
      </c>
    </row>
    <row r="169" spans="1:5" ht="25.5">
      <c r="A169" s="18"/>
      <c r="B169" s="21" t="s">
        <v>143</v>
      </c>
      <c r="C169" s="5">
        <v>5500</v>
      </c>
      <c r="D169" s="5">
        <v>1338.14</v>
      </c>
      <c r="E169" s="5">
        <f t="shared" si="3"/>
        <v>24.3</v>
      </c>
    </row>
    <row r="170" spans="1:5" ht="12.75">
      <c r="A170" s="18"/>
      <c r="B170" s="21" t="s">
        <v>36</v>
      </c>
      <c r="C170" s="5">
        <v>2243.7</v>
      </c>
      <c r="D170" s="5">
        <v>917.77</v>
      </c>
      <c r="E170" s="5">
        <f t="shared" si="3"/>
        <v>40.9</v>
      </c>
    </row>
    <row r="171" spans="1:5" ht="12.75">
      <c r="A171" s="18"/>
      <c r="B171" s="21" t="s">
        <v>144</v>
      </c>
      <c r="C171" s="5">
        <v>1166.4</v>
      </c>
      <c r="D171" s="5">
        <v>628.04</v>
      </c>
      <c r="E171" s="5">
        <f t="shared" si="3"/>
        <v>53.8</v>
      </c>
    </row>
    <row r="172" spans="1:5" ht="38.25">
      <c r="A172" s="18"/>
      <c r="B172" s="19" t="s">
        <v>215</v>
      </c>
      <c r="C172" s="3">
        <f>C173</f>
        <v>105367.7</v>
      </c>
      <c r="D172" s="3">
        <f>D173</f>
        <v>505.1</v>
      </c>
      <c r="E172" s="3">
        <f t="shared" si="3"/>
        <v>0.5</v>
      </c>
    </row>
    <row r="173" spans="1:5" ht="25.5">
      <c r="A173" s="18"/>
      <c r="B173" s="21" t="s">
        <v>238</v>
      </c>
      <c r="C173" s="5">
        <v>105367.7</v>
      </c>
      <c r="D173" s="5">
        <v>505.1</v>
      </c>
      <c r="E173" s="5">
        <f t="shared" si="3"/>
        <v>0.5</v>
      </c>
    </row>
    <row r="174" spans="1:5" ht="25.5">
      <c r="A174" s="18"/>
      <c r="B174" s="17" t="s">
        <v>219</v>
      </c>
      <c r="C174" s="3">
        <f>C175</f>
        <v>199.9</v>
      </c>
      <c r="D174" s="3">
        <f>D175</f>
        <v>199.9</v>
      </c>
      <c r="E174" s="3">
        <f t="shared" si="3"/>
        <v>100</v>
      </c>
    </row>
    <row r="175" spans="1:5" ht="12.75">
      <c r="A175" s="18"/>
      <c r="B175" s="16" t="s">
        <v>12</v>
      </c>
      <c r="C175" s="5">
        <v>199.9</v>
      </c>
      <c r="D175" s="5">
        <v>199.9</v>
      </c>
      <c r="E175" s="5">
        <f t="shared" si="3"/>
        <v>100</v>
      </c>
    </row>
    <row r="176" spans="1:5" ht="12.75">
      <c r="A176" s="1" t="s">
        <v>145</v>
      </c>
      <c r="B176" s="19" t="s">
        <v>37</v>
      </c>
      <c r="C176" s="3">
        <f>C177+C179</f>
        <v>16689.9</v>
      </c>
      <c r="D176" s="3">
        <f>D177+D179</f>
        <v>8197.029999999999</v>
      </c>
      <c r="E176" s="3">
        <f t="shared" si="3"/>
        <v>49.1</v>
      </c>
    </row>
    <row r="177" spans="1:5" ht="25.5">
      <c r="A177" s="18"/>
      <c r="B177" s="19" t="s">
        <v>235</v>
      </c>
      <c r="C177" s="3">
        <f>C178</f>
        <v>8060.8</v>
      </c>
      <c r="D177" s="3">
        <f>D178</f>
        <v>3635.08</v>
      </c>
      <c r="E177" s="3">
        <f t="shared" si="3"/>
        <v>45.1</v>
      </c>
    </row>
    <row r="178" spans="1:5" ht="25.5">
      <c r="A178" s="18"/>
      <c r="B178" s="21" t="s">
        <v>146</v>
      </c>
      <c r="C178" s="5">
        <v>8060.8</v>
      </c>
      <c r="D178" s="5">
        <v>3635.08</v>
      </c>
      <c r="E178" s="5">
        <f t="shared" si="3"/>
        <v>45.1</v>
      </c>
    </row>
    <row r="179" spans="1:5" ht="25.5">
      <c r="A179" s="18"/>
      <c r="B179" s="19" t="s">
        <v>236</v>
      </c>
      <c r="C179" s="3">
        <f>C180</f>
        <v>8629.1</v>
      </c>
      <c r="D179" s="3">
        <f>D180</f>
        <v>4561.95</v>
      </c>
      <c r="E179" s="3">
        <f t="shared" si="3"/>
        <v>52.9</v>
      </c>
    </row>
    <row r="180" spans="1:5" ht="12.75">
      <c r="A180" s="18"/>
      <c r="B180" s="21" t="s">
        <v>311</v>
      </c>
      <c r="C180" s="5">
        <v>8629.1</v>
      </c>
      <c r="D180" s="5">
        <v>4561.95</v>
      </c>
      <c r="E180" s="5">
        <f t="shared" si="3"/>
        <v>52.9</v>
      </c>
    </row>
    <row r="181" spans="1:5" ht="12.75">
      <c r="A181" s="1" t="s">
        <v>147</v>
      </c>
      <c r="B181" s="19" t="s">
        <v>148</v>
      </c>
      <c r="C181" s="3">
        <f>C185+C182</f>
        <v>350311.2</v>
      </c>
      <c r="D181" s="3">
        <f>D185</f>
        <v>0</v>
      </c>
      <c r="E181" s="3">
        <f t="shared" si="3"/>
        <v>0</v>
      </c>
    </row>
    <row r="182" spans="1:5" ht="12.75">
      <c r="A182" s="1" t="s">
        <v>300</v>
      </c>
      <c r="B182" s="19" t="s">
        <v>301</v>
      </c>
      <c r="C182" s="3">
        <f>C183</f>
        <v>349909</v>
      </c>
      <c r="D182" s="3"/>
      <c r="E182" s="3"/>
    </row>
    <row r="183" spans="1:5" ht="25.5">
      <c r="A183" s="1"/>
      <c r="B183" s="19" t="s">
        <v>239</v>
      </c>
      <c r="C183" s="3">
        <f>C184</f>
        <v>349909</v>
      </c>
      <c r="D183" s="3"/>
      <c r="E183" s="3"/>
    </row>
    <row r="184" spans="1:5" ht="25.5">
      <c r="A184" s="1"/>
      <c r="B184" s="21" t="s">
        <v>302</v>
      </c>
      <c r="C184" s="5">
        <v>349909</v>
      </c>
      <c r="D184" s="3"/>
      <c r="E184" s="3"/>
    </row>
    <row r="185" spans="1:5" ht="12.75">
      <c r="A185" s="1" t="s">
        <v>149</v>
      </c>
      <c r="B185" s="19" t="s">
        <v>38</v>
      </c>
      <c r="C185" s="3">
        <f>C186</f>
        <v>402.2</v>
      </c>
      <c r="D185" s="3">
        <f>D186</f>
        <v>0</v>
      </c>
      <c r="E185" s="5">
        <f t="shared" si="3"/>
        <v>0</v>
      </c>
    </row>
    <row r="186" spans="1:5" ht="25.5">
      <c r="A186" s="18"/>
      <c r="B186" s="19" t="s">
        <v>239</v>
      </c>
      <c r="C186" s="3">
        <f>C187+C188+C189</f>
        <v>402.2</v>
      </c>
      <c r="D186" s="3">
        <f>D187+D188+D189</f>
        <v>0</v>
      </c>
      <c r="E186" s="3">
        <f t="shared" si="3"/>
        <v>0</v>
      </c>
    </row>
    <row r="187" spans="1:5" ht="12.75">
      <c r="A187" s="18"/>
      <c r="B187" s="21" t="s">
        <v>39</v>
      </c>
      <c r="C187" s="5">
        <v>99</v>
      </c>
      <c r="D187" s="5"/>
      <c r="E187" s="5">
        <f t="shared" si="3"/>
        <v>0</v>
      </c>
    </row>
    <row r="188" spans="1:5" ht="12.75">
      <c r="A188" s="18"/>
      <c r="B188" s="21" t="s">
        <v>40</v>
      </c>
      <c r="C188" s="5">
        <v>51</v>
      </c>
      <c r="D188" s="5"/>
      <c r="E188" s="5">
        <f t="shared" si="3"/>
        <v>0</v>
      </c>
    </row>
    <row r="189" spans="1:5" ht="12.75">
      <c r="A189" s="18"/>
      <c r="B189" s="21" t="s">
        <v>150</v>
      </c>
      <c r="C189" s="5">
        <v>252.2</v>
      </c>
      <c r="D189" s="5"/>
      <c r="E189" s="5">
        <f t="shared" si="3"/>
        <v>0</v>
      </c>
    </row>
    <row r="190" spans="1:5" ht="12.75">
      <c r="A190" s="1" t="s">
        <v>151</v>
      </c>
      <c r="B190" s="19" t="s">
        <v>152</v>
      </c>
      <c r="C190" s="3">
        <f>C191+C207+C225+C240+C261</f>
        <v>1599818.5000000002</v>
      </c>
      <c r="D190" s="3">
        <f>D191+D207+D225+D240+D261</f>
        <v>742310.09</v>
      </c>
      <c r="E190" s="3">
        <f t="shared" si="3"/>
        <v>46.4</v>
      </c>
    </row>
    <row r="191" spans="1:5" ht="12.75">
      <c r="A191" s="1" t="s">
        <v>153</v>
      </c>
      <c r="B191" s="19" t="s">
        <v>41</v>
      </c>
      <c r="C191" s="3">
        <f>C192+C201+C204</f>
        <v>676619.3</v>
      </c>
      <c r="D191" s="3">
        <f>D192+D201+D204</f>
        <v>299660.85000000003</v>
      </c>
      <c r="E191" s="3">
        <f t="shared" si="3"/>
        <v>44.3</v>
      </c>
    </row>
    <row r="192" spans="1:5" ht="25.5">
      <c r="A192" s="18"/>
      <c r="B192" s="19" t="s">
        <v>217</v>
      </c>
      <c r="C192" s="3">
        <f>C193+C199</f>
        <v>676232.4</v>
      </c>
      <c r="D192" s="3">
        <f>D193+D199</f>
        <v>299312.47000000003</v>
      </c>
      <c r="E192" s="3">
        <f t="shared" si="3"/>
        <v>44.3</v>
      </c>
    </row>
    <row r="193" spans="1:5" ht="12.75">
      <c r="A193" s="18"/>
      <c r="B193" s="19" t="s">
        <v>42</v>
      </c>
      <c r="C193" s="3">
        <f>SUM(C194:C198)</f>
        <v>674684</v>
      </c>
      <c r="D193" s="3">
        <f>SUM(D194:D198)</f>
        <v>298709.68000000005</v>
      </c>
      <c r="E193" s="3">
        <f t="shared" si="3"/>
        <v>44.3</v>
      </c>
    </row>
    <row r="194" spans="1:5" ht="25.5">
      <c r="A194" s="18"/>
      <c r="B194" s="21" t="s">
        <v>43</v>
      </c>
      <c r="C194" s="5">
        <v>389161.2</v>
      </c>
      <c r="D194" s="5">
        <v>210885.98</v>
      </c>
      <c r="E194" s="5">
        <f t="shared" si="3"/>
        <v>54.2</v>
      </c>
    </row>
    <row r="195" spans="1:6" ht="25.5">
      <c r="A195" s="18"/>
      <c r="B195" s="21" t="s">
        <v>240</v>
      </c>
      <c r="C195" s="5">
        <v>110801.4</v>
      </c>
      <c r="D195" s="29">
        <v>14779.26</v>
      </c>
      <c r="E195" s="5">
        <f t="shared" si="3"/>
        <v>13.3</v>
      </c>
      <c r="F195" s="28"/>
    </row>
    <row r="196" spans="1:5" ht="25.5">
      <c r="A196" s="18"/>
      <c r="B196" s="21" t="s">
        <v>154</v>
      </c>
      <c r="C196" s="5">
        <v>302.4</v>
      </c>
      <c r="D196" s="5">
        <v>180</v>
      </c>
      <c r="E196" s="5">
        <f t="shared" si="3"/>
        <v>59.5</v>
      </c>
    </row>
    <row r="197" spans="1:5" ht="38.25">
      <c r="A197" s="18"/>
      <c r="B197" s="21" t="s">
        <v>155</v>
      </c>
      <c r="C197" s="5">
        <v>173559.1</v>
      </c>
      <c r="D197" s="5">
        <v>72864.44</v>
      </c>
      <c r="E197" s="5">
        <f t="shared" si="3"/>
        <v>42</v>
      </c>
    </row>
    <row r="198" spans="1:5" ht="12.75">
      <c r="A198" s="18"/>
      <c r="B198" s="21" t="s">
        <v>156</v>
      </c>
      <c r="C198" s="5">
        <v>859.9</v>
      </c>
      <c r="D198" s="5"/>
      <c r="E198" s="3">
        <f t="shared" si="3"/>
        <v>0</v>
      </c>
    </row>
    <row r="199" spans="1:5" ht="25.5">
      <c r="A199" s="18"/>
      <c r="B199" s="19" t="s">
        <v>157</v>
      </c>
      <c r="C199" s="3">
        <f>C200</f>
        <v>1548.4</v>
      </c>
      <c r="D199" s="3">
        <f>D200</f>
        <v>602.79</v>
      </c>
      <c r="E199" s="3">
        <f t="shared" si="3"/>
        <v>38.9</v>
      </c>
    </row>
    <row r="200" spans="1:5" ht="25.5">
      <c r="A200" s="18"/>
      <c r="B200" s="21" t="s">
        <v>158</v>
      </c>
      <c r="C200" s="5">
        <v>1548.4</v>
      </c>
      <c r="D200" s="5">
        <v>602.79</v>
      </c>
      <c r="E200" s="5">
        <f aca="true" t="shared" si="4" ref="E200:E276">ROUND(D200/C200*100,1)</f>
        <v>38.9</v>
      </c>
    </row>
    <row r="201" spans="1:5" ht="25.5">
      <c r="A201" s="18"/>
      <c r="B201" s="19" t="s">
        <v>228</v>
      </c>
      <c r="C201" s="3">
        <f>C202</f>
        <v>21</v>
      </c>
      <c r="D201" s="3">
        <f>D202</f>
        <v>12.5</v>
      </c>
      <c r="E201" s="3">
        <f t="shared" si="4"/>
        <v>59.5</v>
      </c>
    </row>
    <row r="202" spans="1:5" ht="25.5">
      <c r="A202" s="18"/>
      <c r="B202" s="19" t="s">
        <v>230</v>
      </c>
      <c r="C202" s="3">
        <f>C203</f>
        <v>21</v>
      </c>
      <c r="D202" s="3">
        <f>D203</f>
        <v>12.5</v>
      </c>
      <c r="E202" s="3">
        <f t="shared" si="4"/>
        <v>59.5</v>
      </c>
    </row>
    <row r="203" spans="1:5" ht="12.75">
      <c r="A203" s="18"/>
      <c r="B203" s="21" t="s">
        <v>26</v>
      </c>
      <c r="C203" s="5">
        <v>21</v>
      </c>
      <c r="D203" s="5">
        <v>12.5</v>
      </c>
      <c r="E203" s="5">
        <f t="shared" si="4"/>
        <v>59.5</v>
      </c>
    </row>
    <row r="204" spans="1:5" ht="12.75">
      <c r="A204" s="18"/>
      <c r="B204" s="19" t="s">
        <v>93</v>
      </c>
      <c r="C204" s="3">
        <f>C205</f>
        <v>365.9</v>
      </c>
      <c r="D204" s="3">
        <f>D205</f>
        <v>335.88</v>
      </c>
      <c r="E204" s="3">
        <f t="shared" si="4"/>
        <v>91.8</v>
      </c>
    </row>
    <row r="205" spans="1:5" ht="12.75">
      <c r="A205" s="18"/>
      <c r="B205" s="17" t="s">
        <v>23</v>
      </c>
      <c r="C205" s="3">
        <f>C206</f>
        <v>365.9</v>
      </c>
      <c r="D205" s="3">
        <f>D206</f>
        <v>335.88</v>
      </c>
      <c r="E205" s="3">
        <f t="shared" si="4"/>
        <v>91.8</v>
      </c>
    </row>
    <row r="206" spans="1:5" ht="12.75">
      <c r="A206" s="18"/>
      <c r="B206" s="21" t="s">
        <v>289</v>
      </c>
      <c r="C206" s="5">
        <v>365.9</v>
      </c>
      <c r="D206" s="5">
        <v>335.88</v>
      </c>
      <c r="E206" s="5">
        <f t="shared" si="4"/>
        <v>91.8</v>
      </c>
    </row>
    <row r="207" spans="1:5" ht="12.75">
      <c r="A207" s="1" t="s">
        <v>159</v>
      </c>
      <c r="B207" s="19" t="s">
        <v>44</v>
      </c>
      <c r="C207" s="3">
        <f>C220+C208+C217</f>
        <v>676544.9</v>
      </c>
      <c r="D207" s="3">
        <f>D208+D217+D220</f>
        <v>328299.16000000003</v>
      </c>
      <c r="E207" s="3">
        <f t="shared" si="4"/>
        <v>48.5</v>
      </c>
    </row>
    <row r="208" spans="1:5" ht="25.5">
      <c r="A208" s="18"/>
      <c r="B208" s="19" t="s">
        <v>217</v>
      </c>
      <c r="C208" s="3">
        <f>C209+C215</f>
        <v>674887.5</v>
      </c>
      <c r="D208" s="3">
        <f>D209+D215</f>
        <v>327880.53</v>
      </c>
      <c r="E208" s="3">
        <f t="shared" si="4"/>
        <v>48.6</v>
      </c>
    </row>
    <row r="209" spans="1:5" ht="12.75">
      <c r="A209" s="18"/>
      <c r="B209" s="19" t="s">
        <v>45</v>
      </c>
      <c r="C209" s="3">
        <f>C210+C211+C212+C213+C214</f>
        <v>673666.1</v>
      </c>
      <c r="D209" s="3">
        <f>D210+D211+D212+D213+D214</f>
        <v>327357.81000000006</v>
      </c>
      <c r="E209" s="3">
        <f t="shared" si="4"/>
        <v>48.6</v>
      </c>
    </row>
    <row r="210" spans="1:5" ht="38.25">
      <c r="A210" s="18"/>
      <c r="B210" s="21" t="s">
        <v>160</v>
      </c>
      <c r="C210" s="5">
        <v>453034.7</v>
      </c>
      <c r="D210" s="5">
        <f>250034.7+1553.65</f>
        <v>251588.35</v>
      </c>
      <c r="E210" s="5">
        <f t="shared" si="4"/>
        <v>55.5</v>
      </c>
    </row>
    <row r="211" spans="1:5" ht="38.25">
      <c r="A211" s="18"/>
      <c r="B211" s="21" t="s">
        <v>46</v>
      </c>
      <c r="C211" s="5">
        <v>19163.8</v>
      </c>
      <c r="D211" s="5">
        <v>10923.37</v>
      </c>
      <c r="E211" s="5">
        <f t="shared" si="4"/>
        <v>57</v>
      </c>
    </row>
    <row r="212" spans="1:5" ht="25.5">
      <c r="A212" s="18"/>
      <c r="B212" s="21" t="s">
        <v>161</v>
      </c>
      <c r="C212" s="5">
        <v>124693.1</v>
      </c>
      <c r="D212" s="29">
        <f>500+3930.34+51240.86+3918.98+3635.7</f>
        <v>63225.88</v>
      </c>
      <c r="E212" s="5">
        <f t="shared" si="4"/>
        <v>50.7</v>
      </c>
    </row>
    <row r="213" spans="1:5" ht="25.5">
      <c r="A213" s="18"/>
      <c r="B213" s="21" t="s">
        <v>162</v>
      </c>
      <c r="C213" s="5">
        <v>74527.7</v>
      </c>
      <c r="D213" s="29"/>
      <c r="E213" s="3"/>
    </row>
    <row r="214" spans="1:5" ht="12.75">
      <c r="A214" s="18"/>
      <c r="B214" s="21" t="s">
        <v>163</v>
      </c>
      <c r="C214" s="5">
        <v>2246.8</v>
      </c>
      <c r="D214" s="29">
        <v>1620.21</v>
      </c>
      <c r="E214" s="5">
        <f t="shared" si="4"/>
        <v>72.1</v>
      </c>
    </row>
    <row r="215" spans="1:5" ht="25.5">
      <c r="A215" s="18"/>
      <c r="B215" s="19" t="s">
        <v>157</v>
      </c>
      <c r="C215" s="3">
        <f>C216</f>
        <v>1221.4</v>
      </c>
      <c r="D215" s="3">
        <f>D216</f>
        <v>522.72</v>
      </c>
      <c r="E215" s="3">
        <f t="shared" si="4"/>
        <v>42.8</v>
      </c>
    </row>
    <row r="216" spans="1:5" ht="25.5">
      <c r="A216" s="18"/>
      <c r="B216" s="21" t="s">
        <v>164</v>
      </c>
      <c r="C216" s="5">
        <v>1221.4</v>
      </c>
      <c r="D216" s="5">
        <v>522.72</v>
      </c>
      <c r="E216" s="5">
        <f t="shared" si="4"/>
        <v>42.8</v>
      </c>
    </row>
    <row r="217" spans="1:5" ht="25.5">
      <c r="A217" s="18"/>
      <c r="B217" s="19" t="s">
        <v>228</v>
      </c>
      <c r="C217" s="3">
        <f>C218</f>
        <v>16.8</v>
      </c>
      <c r="D217" s="3">
        <f>D218</f>
        <v>8</v>
      </c>
      <c r="E217" s="3">
        <f t="shared" si="4"/>
        <v>47.6</v>
      </c>
    </row>
    <row r="218" spans="1:5" ht="25.5">
      <c r="A218" s="18"/>
      <c r="B218" s="19" t="s">
        <v>230</v>
      </c>
      <c r="C218" s="3">
        <f>C219</f>
        <v>16.8</v>
      </c>
      <c r="D218" s="3">
        <f>D219</f>
        <v>8</v>
      </c>
      <c r="E218" s="3">
        <f t="shared" si="4"/>
        <v>47.6</v>
      </c>
    </row>
    <row r="219" spans="1:5" ht="12.75">
      <c r="A219" s="18"/>
      <c r="B219" s="21" t="s">
        <v>26</v>
      </c>
      <c r="C219" s="5">
        <v>16.8</v>
      </c>
      <c r="D219" s="5">
        <v>8</v>
      </c>
      <c r="E219" s="5">
        <f t="shared" si="4"/>
        <v>47.6</v>
      </c>
    </row>
    <row r="220" spans="1:5" ht="12.75">
      <c r="A220" s="18"/>
      <c r="B220" s="19" t="s">
        <v>93</v>
      </c>
      <c r="C220" s="3">
        <f>C221+C223</f>
        <v>1640.6</v>
      </c>
      <c r="D220" s="3">
        <f>D221</f>
        <v>410.63</v>
      </c>
      <c r="E220" s="3">
        <f t="shared" si="4"/>
        <v>25</v>
      </c>
    </row>
    <row r="221" spans="1:5" ht="12.75">
      <c r="A221" s="18"/>
      <c r="B221" s="19" t="s">
        <v>23</v>
      </c>
      <c r="C221" s="3">
        <f>C222</f>
        <v>410.6</v>
      </c>
      <c r="D221" s="3">
        <f>D222</f>
        <v>410.63</v>
      </c>
      <c r="E221" s="3">
        <f t="shared" si="4"/>
        <v>100</v>
      </c>
    </row>
    <row r="222" spans="1:5" ht="12.75">
      <c r="A222" s="18"/>
      <c r="B222" s="21" t="s">
        <v>289</v>
      </c>
      <c r="C222" s="5">
        <v>410.6</v>
      </c>
      <c r="D222" s="5">
        <v>410.63</v>
      </c>
      <c r="E222" s="5">
        <f t="shared" si="4"/>
        <v>100</v>
      </c>
    </row>
    <row r="223" spans="1:5" ht="12.75">
      <c r="A223" s="18"/>
      <c r="B223" s="19" t="s">
        <v>33</v>
      </c>
      <c r="C223" s="3">
        <f>C224</f>
        <v>1230</v>
      </c>
      <c r="D223" s="3"/>
      <c r="E223" s="3"/>
    </row>
    <row r="224" spans="1:5" ht="12.75">
      <c r="A224" s="18"/>
      <c r="B224" s="21" t="s">
        <v>294</v>
      </c>
      <c r="C224" s="5">
        <v>1230</v>
      </c>
      <c r="D224" s="5"/>
      <c r="E224" s="5"/>
    </row>
    <row r="225" spans="1:5" ht="12.75">
      <c r="A225" s="1" t="s">
        <v>165</v>
      </c>
      <c r="B225" s="19" t="s">
        <v>98</v>
      </c>
      <c r="C225" s="3">
        <f>C226+C232+C235+C237</f>
        <v>149551.09999999998</v>
      </c>
      <c r="D225" s="3">
        <f>D226+D232+D235</f>
        <v>74699.76999999999</v>
      </c>
      <c r="E225" s="3">
        <f t="shared" si="4"/>
        <v>49.9</v>
      </c>
    </row>
    <row r="226" spans="1:5" ht="25.5">
      <c r="A226" s="18"/>
      <c r="B226" s="19" t="s">
        <v>217</v>
      </c>
      <c r="C226" s="3">
        <f>C227+C230</f>
        <v>58243.1</v>
      </c>
      <c r="D226" s="3">
        <f>D227+D230</f>
        <v>25363.82</v>
      </c>
      <c r="E226" s="3">
        <f t="shared" si="4"/>
        <v>43.5</v>
      </c>
    </row>
    <row r="227" spans="1:5" ht="12.75">
      <c r="A227" s="18"/>
      <c r="B227" s="19" t="s">
        <v>166</v>
      </c>
      <c r="C227" s="3">
        <f>C228+C229</f>
        <v>58047.1</v>
      </c>
      <c r="D227" s="3">
        <f>D228</f>
        <v>25252.82</v>
      </c>
      <c r="E227" s="3">
        <f t="shared" si="4"/>
        <v>43.5</v>
      </c>
    </row>
    <row r="228" spans="1:5" ht="51">
      <c r="A228" s="18"/>
      <c r="B228" s="21" t="s">
        <v>167</v>
      </c>
      <c r="C228" s="5">
        <v>51577.1</v>
      </c>
      <c r="D228" s="5">
        <f>338.59+19825.54+5088.69</f>
        <v>25252.82</v>
      </c>
      <c r="E228" s="5">
        <f t="shared" si="4"/>
        <v>49</v>
      </c>
    </row>
    <row r="229" spans="1:5" ht="25.5">
      <c r="A229" s="18"/>
      <c r="B229" s="21" t="s">
        <v>298</v>
      </c>
      <c r="C229" s="5">
        <v>6470</v>
      </c>
      <c r="D229" s="5"/>
      <c r="E229" s="5"/>
    </row>
    <row r="230" spans="1:5" ht="25.5">
      <c r="A230" s="18"/>
      <c r="B230" s="19" t="s">
        <v>157</v>
      </c>
      <c r="C230" s="3">
        <f>C231</f>
        <v>196</v>
      </c>
      <c r="D230" s="3">
        <f>D231</f>
        <v>111</v>
      </c>
      <c r="E230" s="3">
        <f t="shared" si="4"/>
        <v>56.6</v>
      </c>
    </row>
    <row r="231" spans="1:5" ht="12.75">
      <c r="A231" s="18"/>
      <c r="B231" s="21" t="s">
        <v>241</v>
      </c>
      <c r="C231" s="5">
        <v>196</v>
      </c>
      <c r="D231" s="5">
        <v>111</v>
      </c>
      <c r="E231" s="5">
        <f t="shared" si="4"/>
        <v>56.6</v>
      </c>
    </row>
    <row r="232" spans="1:5" ht="25.5">
      <c r="A232" s="18"/>
      <c r="B232" s="19" t="s">
        <v>242</v>
      </c>
      <c r="C232" s="3">
        <f>C233</f>
        <v>59699.2</v>
      </c>
      <c r="D232" s="3">
        <f>D233</f>
        <v>33957.84</v>
      </c>
      <c r="E232" s="3">
        <f t="shared" si="4"/>
        <v>56.9</v>
      </c>
    </row>
    <row r="233" spans="1:5" ht="25.5">
      <c r="A233" s="18"/>
      <c r="B233" s="19" t="s">
        <v>169</v>
      </c>
      <c r="C233" s="3">
        <f>C234</f>
        <v>59699.2</v>
      </c>
      <c r="D233" s="3">
        <f>D234</f>
        <v>33957.84</v>
      </c>
      <c r="E233" s="3">
        <f t="shared" si="4"/>
        <v>56.9</v>
      </c>
    </row>
    <row r="234" spans="1:5" ht="25.5">
      <c r="A234" s="18"/>
      <c r="B234" s="21" t="s">
        <v>243</v>
      </c>
      <c r="C234" s="5">
        <v>59699.2</v>
      </c>
      <c r="D234" s="5">
        <f>30923.69+3034.15</f>
        <v>33957.84</v>
      </c>
      <c r="E234" s="5">
        <f t="shared" si="4"/>
        <v>56.9</v>
      </c>
    </row>
    <row r="235" spans="1:5" ht="25.5">
      <c r="A235" s="18"/>
      <c r="B235" s="19" t="s">
        <v>244</v>
      </c>
      <c r="C235" s="3">
        <f>C236</f>
        <v>31481.5</v>
      </c>
      <c r="D235" s="3">
        <f>D236</f>
        <v>15378.109999999999</v>
      </c>
      <c r="E235" s="3">
        <f t="shared" si="4"/>
        <v>48.8</v>
      </c>
    </row>
    <row r="236" spans="1:5" ht="25.5">
      <c r="A236" s="18"/>
      <c r="B236" s="21" t="s">
        <v>202</v>
      </c>
      <c r="C236" s="5">
        <v>31481.5</v>
      </c>
      <c r="D236" s="5">
        <f>4352.11+8887.94+2138.06</f>
        <v>15378.109999999999</v>
      </c>
      <c r="E236" s="5">
        <f t="shared" si="4"/>
        <v>48.8</v>
      </c>
    </row>
    <row r="237" spans="1:5" ht="12.75">
      <c r="A237" s="18"/>
      <c r="B237" s="31" t="s">
        <v>93</v>
      </c>
      <c r="C237" s="3">
        <f>C238</f>
        <v>127.3</v>
      </c>
      <c r="D237" s="5"/>
      <c r="E237" s="5"/>
    </row>
    <row r="238" spans="1:5" ht="12.75">
      <c r="A238" s="18"/>
      <c r="B238" s="31" t="s">
        <v>23</v>
      </c>
      <c r="C238" s="3">
        <f>C239</f>
        <v>127.3</v>
      </c>
      <c r="D238" s="5"/>
      <c r="E238" s="5"/>
    </row>
    <row r="239" spans="1:5" ht="12.75">
      <c r="A239" s="18"/>
      <c r="B239" s="30" t="s">
        <v>289</v>
      </c>
      <c r="C239" s="5">
        <v>127.3</v>
      </c>
      <c r="D239" s="5"/>
      <c r="E239" s="5"/>
    </row>
    <row r="240" spans="1:5" ht="12.75">
      <c r="A240" s="1" t="s">
        <v>170</v>
      </c>
      <c r="B240" s="19" t="s">
        <v>171</v>
      </c>
      <c r="C240" s="3">
        <f>C241+C252</f>
        <v>45326.700000000004</v>
      </c>
      <c r="D240" s="3">
        <f>D241+D252</f>
        <v>16122.989999999998</v>
      </c>
      <c r="E240" s="3">
        <f t="shared" si="4"/>
        <v>35.6</v>
      </c>
    </row>
    <row r="241" spans="1:5" ht="25.5">
      <c r="A241" s="18"/>
      <c r="B241" s="19" t="s">
        <v>217</v>
      </c>
      <c r="C241" s="3">
        <f>C242+C250</f>
        <v>31552.100000000002</v>
      </c>
      <c r="D241" s="3">
        <f>D242+D250</f>
        <v>9348.039999999999</v>
      </c>
      <c r="E241" s="3">
        <f t="shared" si="4"/>
        <v>29.6</v>
      </c>
    </row>
    <row r="242" spans="1:5" ht="12.75">
      <c r="A242" s="18"/>
      <c r="B242" s="19" t="s">
        <v>47</v>
      </c>
      <c r="C242" s="3">
        <f>SUM(C243:C249)</f>
        <v>31421.9</v>
      </c>
      <c r="D242" s="3">
        <f>SUM(D243:D249)</f>
        <v>9229.839999999998</v>
      </c>
      <c r="E242" s="3">
        <f t="shared" si="4"/>
        <v>29.4</v>
      </c>
    </row>
    <row r="243" spans="1:5" ht="25.5">
      <c r="A243" s="18"/>
      <c r="B243" s="21" t="s">
        <v>245</v>
      </c>
      <c r="C243" s="5">
        <v>9375.2</v>
      </c>
      <c r="D243" s="29">
        <f>3769.91+336.25+127.57</f>
        <v>4233.73</v>
      </c>
      <c r="E243" s="5">
        <f t="shared" si="4"/>
        <v>45.2</v>
      </c>
    </row>
    <row r="244" spans="1:5" ht="25.5">
      <c r="A244" s="18"/>
      <c r="B244" s="21" t="s">
        <v>290</v>
      </c>
      <c r="C244" s="5">
        <v>4.9</v>
      </c>
      <c r="D244" s="29">
        <v>4.9</v>
      </c>
      <c r="E244" s="5">
        <f t="shared" si="4"/>
        <v>100</v>
      </c>
    </row>
    <row r="245" spans="1:5" ht="38.25">
      <c r="A245" s="18"/>
      <c r="B245" s="21" t="s">
        <v>172</v>
      </c>
      <c r="C245" s="5">
        <v>12747.9</v>
      </c>
      <c r="D245" s="29">
        <f>1860+665.28</f>
        <v>2525.2799999999997</v>
      </c>
      <c r="E245" s="5">
        <f t="shared" si="4"/>
        <v>19.8</v>
      </c>
    </row>
    <row r="246" spans="1:5" ht="25.5">
      <c r="A246" s="18"/>
      <c r="B246" s="21" t="s">
        <v>50</v>
      </c>
      <c r="C246" s="5">
        <v>5236.7</v>
      </c>
      <c r="D246" s="29">
        <v>1182.96</v>
      </c>
      <c r="E246" s="5">
        <f t="shared" si="4"/>
        <v>22.6</v>
      </c>
    </row>
    <row r="247" spans="1:5" ht="12.75">
      <c r="A247" s="18"/>
      <c r="B247" s="21" t="s">
        <v>173</v>
      </c>
      <c r="C247" s="5">
        <v>725.3</v>
      </c>
      <c r="D247" s="5">
        <v>374.97</v>
      </c>
      <c r="E247" s="5">
        <f t="shared" si="4"/>
        <v>51.7</v>
      </c>
    </row>
    <row r="248" spans="1:5" ht="12.75">
      <c r="A248" s="18"/>
      <c r="B248" s="21" t="s">
        <v>48</v>
      </c>
      <c r="C248" s="5">
        <v>589.7</v>
      </c>
      <c r="D248" s="5"/>
      <c r="E248" s="5">
        <f t="shared" si="4"/>
        <v>0</v>
      </c>
    </row>
    <row r="249" spans="1:5" ht="25.5">
      <c r="A249" s="18"/>
      <c r="B249" s="21" t="s">
        <v>174</v>
      </c>
      <c r="C249" s="5">
        <v>2742.2</v>
      </c>
      <c r="D249" s="5">
        <v>908</v>
      </c>
      <c r="E249" s="5">
        <f t="shared" si="4"/>
        <v>33.1</v>
      </c>
    </row>
    <row r="250" spans="1:5" ht="25.5">
      <c r="A250" s="18"/>
      <c r="B250" s="19" t="s">
        <v>157</v>
      </c>
      <c r="C250" s="3">
        <f>C251</f>
        <v>130.2</v>
      </c>
      <c r="D250" s="3">
        <f>D251</f>
        <v>118.2</v>
      </c>
      <c r="E250" s="3">
        <f t="shared" si="4"/>
        <v>90.8</v>
      </c>
    </row>
    <row r="251" spans="1:5" ht="25.5">
      <c r="A251" s="18"/>
      <c r="B251" s="21" t="s">
        <v>168</v>
      </c>
      <c r="C251" s="5">
        <v>130.2</v>
      </c>
      <c r="D251" s="5">
        <v>118.2</v>
      </c>
      <c r="E251" s="5">
        <f t="shared" si="4"/>
        <v>90.8</v>
      </c>
    </row>
    <row r="252" spans="1:5" ht="12.75">
      <c r="A252" s="18"/>
      <c r="B252" s="19" t="s">
        <v>246</v>
      </c>
      <c r="C252" s="3">
        <f>C253+C257+C259</f>
        <v>13774.6</v>
      </c>
      <c r="D252" s="3">
        <f>D253+D257+D259</f>
        <v>6774.95</v>
      </c>
      <c r="E252" s="3">
        <f t="shared" si="4"/>
        <v>49.2</v>
      </c>
    </row>
    <row r="253" spans="1:5" ht="12.75">
      <c r="A253" s="18"/>
      <c r="B253" s="19" t="s">
        <v>247</v>
      </c>
      <c r="C253" s="3">
        <f>C254+C255+C256</f>
        <v>13514.6</v>
      </c>
      <c r="D253" s="3">
        <f>D254+D255+D256</f>
        <v>6684.849999999999</v>
      </c>
      <c r="E253" s="3">
        <f t="shared" si="4"/>
        <v>49.5</v>
      </c>
    </row>
    <row r="254" spans="1:5" ht="63.75">
      <c r="A254" s="18"/>
      <c r="B254" s="23" t="s">
        <v>49</v>
      </c>
      <c r="C254" s="5">
        <v>508.9</v>
      </c>
      <c r="D254" s="5">
        <v>85.99</v>
      </c>
      <c r="E254" s="5">
        <f t="shared" si="4"/>
        <v>16.9</v>
      </c>
    </row>
    <row r="255" spans="1:5" ht="12.75">
      <c r="A255" s="18"/>
      <c r="B255" s="23" t="s">
        <v>99</v>
      </c>
      <c r="C255" s="5">
        <v>9206.1</v>
      </c>
      <c r="D255" s="5">
        <f>4300.8+360.9</f>
        <v>4661.7</v>
      </c>
      <c r="E255" s="5">
        <f t="shared" si="4"/>
        <v>50.6</v>
      </c>
    </row>
    <row r="256" spans="1:5" ht="25.5">
      <c r="A256" s="18"/>
      <c r="B256" s="23" t="s">
        <v>175</v>
      </c>
      <c r="C256" s="5">
        <v>3799.6</v>
      </c>
      <c r="D256" s="5">
        <f>1752.41+184.75</f>
        <v>1937.16</v>
      </c>
      <c r="E256" s="5">
        <f t="shared" si="4"/>
        <v>51</v>
      </c>
    </row>
    <row r="257" spans="1:5" ht="12.75">
      <c r="A257" s="18"/>
      <c r="B257" s="19" t="s">
        <v>248</v>
      </c>
      <c r="C257" s="3">
        <f>C258</f>
        <v>210</v>
      </c>
      <c r="D257" s="3">
        <f>D258</f>
        <v>65.1</v>
      </c>
      <c r="E257" s="3">
        <f t="shared" si="4"/>
        <v>31</v>
      </c>
    </row>
    <row r="258" spans="1:5" ht="25.5">
      <c r="A258" s="18"/>
      <c r="B258" s="23" t="s">
        <v>176</v>
      </c>
      <c r="C258" s="5">
        <v>210</v>
      </c>
      <c r="D258" s="5">
        <v>65.1</v>
      </c>
      <c r="E258" s="5">
        <f t="shared" si="4"/>
        <v>31</v>
      </c>
    </row>
    <row r="259" spans="1:5" ht="25.5">
      <c r="A259" s="18"/>
      <c r="B259" s="19" t="s">
        <v>249</v>
      </c>
      <c r="C259" s="3">
        <f>C260</f>
        <v>50</v>
      </c>
      <c r="D259" s="3">
        <f>D260</f>
        <v>25</v>
      </c>
      <c r="E259" s="3">
        <f t="shared" si="4"/>
        <v>50</v>
      </c>
    </row>
    <row r="260" spans="1:5" ht="51">
      <c r="A260" s="18"/>
      <c r="B260" s="23" t="s">
        <v>250</v>
      </c>
      <c r="C260" s="5">
        <v>50</v>
      </c>
      <c r="D260" s="5">
        <v>25</v>
      </c>
      <c r="E260" s="5">
        <f t="shared" si="4"/>
        <v>50</v>
      </c>
    </row>
    <row r="261" spans="1:5" ht="12.75">
      <c r="A261" s="1" t="s">
        <v>177</v>
      </c>
      <c r="B261" s="19" t="s">
        <v>51</v>
      </c>
      <c r="C261" s="3">
        <f>C262+C272</f>
        <v>51776.5</v>
      </c>
      <c r="D261" s="3">
        <f>D262+D272</f>
        <v>23527.32</v>
      </c>
      <c r="E261" s="3">
        <f t="shared" si="4"/>
        <v>45.4</v>
      </c>
    </row>
    <row r="262" spans="1:5" ht="25.5">
      <c r="A262" s="18"/>
      <c r="B262" s="19" t="s">
        <v>217</v>
      </c>
      <c r="C262" s="3">
        <f>C263+C265+C267+C269</f>
        <v>50725.2</v>
      </c>
      <c r="D262" s="3">
        <f>D263+D265+D267+D269</f>
        <v>22993.82</v>
      </c>
      <c r="E262" s="3">
        <f t="shared" si="4"/>
        <v>45.3</v>
      </c>
    </row>
    <row r="263" spans="1:5" ht="12.75">
      <c r="A263" s="18"/>
      <c r="B263" s="19" t="s">
        <v>42</v>
      </c>
      <c r="C263" s="3">
        <f>C264</f>
        <v>9095.5</v>
      </c>
      <c r="D263" s="3">
        <f>D264</f>
        <v>4352.43</v>
      </c>
      <c r="E263" s="3">
        <f t="shared" si="4"/>
        <v>47.9</v>
      </c>
    </row>
    <row r="264" spans="1:5" ht="25.5">
      <c r="A264" s="18"/>
      <c r="B264" s="23" t="s">
        <v>178</v>
      </c>
      <c r="C264" s="5">
        <v>9095.5</v>
      </c>
      <c r="D264" s="5">
        <f>3932.23+420.2</f>
        <v>4352.43</v>
      </c>
      <c r="E264" s="5">
        <f t="shared" si="4"/>
        <v>47.9</v>
      </c>
    </row>
    <row r="265" spans="1:5" ht="12.75">
      <c r="A265" s="18"/>
      <c r="B265" s="19" t="s">
        <v>45</v>
      </c>
      <c r="C265" s="3">
        <f>C266</f>
        <v>27485.7</v>
      </c>
      <c r="D265" s="3">
        <f>D266</f>
        <v>13611.6</v>
      </c>
      <c r="E265" s="3">
        <f t="shared" si="4"/>
        <v>49.5</v>
      </c>
    </row>
    <row r="266" spans="1:5" ht="25.5">
      <c r="A266" s="18"/>
      <c r="B266" s="23" t="s">
        <v>56</v>
      </c>
      <c r="C266" s="5">
        <v>27485.7</v>
      </c>
      <c r="D266" s="5">
        <f>12307.15+1304.45</f>
        <v>13611.6</v>
      </c>
      <c r="E266" s="5">
        <f t="shared" si="4"/>
        <v>49.5</v>
      </c>
    </row>
    <row r="267" spans="1:5" ht="12.75">
      <c r="A267" s="18"/>
      <c r="B267" s="19" t="s">
        <v>166</v>
      </c>
      <c r="C267" s="3">
        <f>C268</f>
        <v>3701</v>
      </c>
      <c r="D267" s="3">
        <f>D268</f>
        <v>134.13</v>
      </c>
      <c r="E267" s="3">
        <f t="shared" si="4"/>
        <v>3.6</v>
      </c>
    </row>
    <row r="268" spans="1:5" ht="25.5">
      <c r="A268" s="18"/>
      <c r="B268" s="23" t="s">
        <v>55</v>
      </c>
      <c r="C268" s="5">
        <v>3701</v>
      </c>
      <c r="D268" s="5">
        <v>134.13</v>
      </c>
      <c r="E268" s="5">
        <f t="shared" si="4"/>
        <v>3.6</v>
      </c>
    </row>
    <row r="269" spans="1:5" ht="25.5">
      <c r="A269" s="18"/>
      <c r="B269" s="19" t="s">
        <v>52</v>
      </c>
      <c r="C269" s="3">
        <f>C270+C271</f>
        <v>10443</v>
      </c>
      <c r="D269" s="3">
        <f>D270+D271</f>
        <v>4895.66</v>
      </c>
      <c r="E269" s="3">
        <f t="shared" si="4"/>
        <v>46.9</v>
      </c>
    </row>
    <row r="270" spans="1:5" ht="12.75">
      <c r="A270" s="18"/>
      <c r="B270" s="23" t="s">
        <v>53</v>
      </c>
      <c r="C270" s="5">
        <v>6907.8</v>
      </c>
      <c r="D270" s="5">
        <f>3012.27+247.09</f>
        <v>3259.36</v>
      </c>
      <c r="E270" s="5">
        <f t="shared" si="4"/>
        <v>47.2</v>
      </c>
    </row>
    <row r="271" spans="1:5" ht="25.5">
      <c r="A271" s="18"/>
      <c r="B271" s="23" t="s">
        <v>54</v>
      </c>
      <c r="C271" s="5">
        <v>3535.2</v>
      </c>
      <c r="D271" s="5">
        <f>1488.93+147.37</f>
        <v>1636.3000000000002</v>
      </c>
      <c r="E271" s="5">
        <f t="shared" si="4"/>
        <v>46.3</v>
      </c>
    </row>
    <row r="272" spans="1:5" ht="38.25">
      <c r="A272" s="18"/>
      <c r="B272" s="19" t="s">
        <v>218</v>
      </c>
      <c r="C272" s="3">
        <f>C273</f>
        <v>1051.3</v>
      </c>
      <c r="D272" s="3">
        <f>D273</f>
        <v>533.5</v>
      </c>
      <c r="E272" s="3">
        <f t="shared" si="4"/>
        <v>50.7</v>
      </c>
    </row>
    <row r="273" spans="1:5" ht="25.5">
      <c r="A273" s="18"/>
      <c r="B273" s="19" t="s">
        <v>21</v>
      </c>
      <c r="C273" s="3">
        <f>SUM(C274)</f>
        <v>1051.3</v>
      </c>
      <c r="D273" s="3">
        <f>SUM(D274)</f>
        <v>533.5</v>
      </c>
      <c r="E273" s="3">
        <f t="shared" si="4"/>
        <v>50.7</v>
      </c>
    </row>
    <row r="274" spans="1:5" ht="12.75">
      <c r="A274" s="18"/>
      <c r="B274" s="23" t="s">
        <v>14</v>
      </c>
      <c r="C274" s="5">
        <v>1051.3</v>
      </c>
      <c r="D274" s="5">
        <f>481.9+51.6</f>
        <v>533.5</v>
      </c>
      <c r="E274" s="5">
        <f t="shared" si="4"/>
        <v>50.7</v>
      </c>
    </row>
    <row r="275" spans="1:5" ht="12.75">
      <c r="A275" s="1" t="s">
        <v>179</v>
      </c>
      <c r="B275" s="19" t="s">
        <v>180</v>
      </c>
      <c r="C275" s="3">
        <f>C276+C289</f>
        <v>143756.5</v>
      </c>
      <c r="D275" s="3">
        <f>D276+D289</f>
        <v>71881.18000000001</v>
      </c>
      <c r="E275" s="3">
        <f t="shared" si="4"/>
        <v>50</v>
      </c>
    </row>
    <row r="276" spans="1:5" ht="12.75">
      <c r="A276" s="1" t="s">
        <v>181</v>
      </c>
      <c r="B276" s="19" t="s">
        <v>57</v>
      </c>
      <c r="C276" s="3">
        <f>C277</f>
        <v>135025.8</v>
      </c>
      <c r="D276" s="3">
        <f>D277</f>
        <v>67782.58</v>
      </c>
      <c r="E276" s="3">
        <f t="shared" si="4"/>
        <v>50.2</v>
      </c>
    </row>
    <row r="277" spans="1:5" ht="25.5">
      <c r="A277" s="18"/>
      <c r="B277" s="19" t="s">
        <v>242</v>
      </c>
      <c r="C277" s="3">
        <f>C278+C282+C285</f>
        <v>135025.8</v>
      </c>
      <c r="D277" s="3">
        <f>D278+D282+D285</f>
        <v>67782.58</v>
      </c>
      <c r="E277" s="3">
        <f aca="true" t="shared" si="5" ref="E277:E351">ROUND(D277/C277*100,1)</f>
        <v>50.2</v>
      </c>
    </row>
    <row r="278" spans="1:5" ht="25.5">
      <c r="A278" s="18"/>
      <c r="B278" s="19" t="s">
        <v>169</v>
      </c>
      <c r="C278" s="3">
        <f>C279+C280+C281</f>
        <v>59014.5</v>
      </c>
      <c r="D278" s="3">
        <f>D279+D280+D281</f>
        <v>30886.35</v>
      </c>
      <c r="E278" s="3">
        <f t="shared" si="5"/>
        <v>52.3</v>
      </c>
    </row>
    <row r="279" spans="1:5" ht="25.5">
      <c r="A279" s="18"/>
      <c r="B279" s="23" t="s">
        <v>58</v>
      </c>
      <c r="C279" s="5">
        <v>2823.2</v>
      </c>
      <c r="D279" s="29">
        <v>1446.73</v>
      </c>
      <c r="E279" s="5">
        <f t="shared" si="5"/>
        <v>51.2</v>
      </c>
    </row>
    <row r="280" spans="1:5" ht="25.5">
      <c r="A280" s="18"/>
      <c r="B280" s="23" t="s">
        <v>59</v>
      </c>
      <c r="C280" s="5">
        <v>47671.3</v>
      </c>
      <c r="D280" s="5">
        <f>21750.91+2383.55</f>
        <v>24134.46</v>
      </c>
      <c r="E280" s="5">
        <f t="shared" si="5"/>
        <v>50.6</v>
      </c>
    </row>
    <row r="281" spans="1:5" ht="25.5">
      <c r="A281" s="18"/>
      <c r="B281" s="23" t="s">
        <v>291</v>
      </c>
      <c r="C281" s="5">
        <v>8520</v>
      </c>
      <c r="D281" s="5">
        <v>5305.16</v>
      </c>
      <c r="E281" s="5">
        <f t="shared" si="5"/>
        <v>62.3</v>
      </c>
    </row>
    <row r="282" spans="1:5" ht="12.75">
      <c r="A282" s="18"/>
      <c r="B282" s="19" t="s">
        <v>60</v>
      </c>
      <c r="C282" s="3">
        <f>SUM(C283:C284)</f>
        <v>55914.7</v>
      </c>
      <c r="D282" s="3">
        <f>SUM(D283:D284)</f>
        <v>27926.68</v>
      </c>
      <c r="E282" s="3">
        <f t="shared" si="5"/>
        <v>49.9</v>
      </c>
    </row>
    <row r="283" spans="1:5" ht="12.75">
      <c r="A283" s="18"/>
      <c r="B283" s="21" t="s">
        <v>61</v>
      </c>
      <c r="C283" s="5">
        <v>35873.9</v>
      </c>
      <c r="D283" s="5">
        <f>16692.74+1734.8</f>
        <v>18427.54</v>
      </c>
      <c r="E283" s="5">
        <f t="shared" si="5"/>
        <v>51.4</v>
      </c>
    </row>
    <row r="284" spans="1:5" ht="12.75">
      <c r="A284" s="18"/>
      <c r="B284" s="21" t="s">
        <v>62</v>
      </c>
      <c r="C284" s="5">
        <v>20040.8</v>
      </c>
      <c r="D284" s="5">
        <f>8534.69+964.45</f>
        <v>9499.140000000001</v>
      </c>
      <c r="E284" s="5">
        <f t="shared" si="5"/>
        <v>47.4</v>
      </c>
    </row>
    <row r="285" spans="1:5" ht="12.75">
      <c r="A285" s="18"/>
      <c r="B285" s="19" t="s">
        <v>182</v>
      </c>
      <c r="C285" s="3">
        <f>C286+C287+C288</f>
        <v>20096.6</v>
      </c>
      <c r="D285" s="3">
        <f>D286+D287+D288</f>
        <v>8969.550000000001</v>
      </c>
      <c r="E285" s="3">
        <f t="shared" si="5"/>
        <v>44.6</v>
      </c>
    </row>
    <row r="286" spans="1:5" ht="25.5">
      <c r="A286" s="18"/>
      <c r="B286" s="21" t="s">
        <v>63</v>
      </c>
      <c r="C286" s="5">
        <v>13396.4</v>
      </c>
      <c r="D286" s="5">
        <f>4980.1+566.1</f>
        <v>5546.200000000001</v>
      </c>
      <c r="E286" s="5">
        <f t="shared" si="5"/>
        <v>41.4</v>
      </c>
    </row>
    <row r="287" spans="1:5" ht="38.25">
      <c r="A287" s="18"/>
      <c r="B287" s="21" t="s">
        <v>64</v>
      </c>
      <c r="C287" s="5">
        <v>6571.4</v>
      </c>
      <c r="D287" s="5">
        <f>2974.55+319.95</f>
        <v>3294.5</v>
      </c>
      <c r="E287" s="5">
        <f t="shared" si="5"/>
        <v>50.1</v>
      </c>
    </row>
    <row r="288" spans="1:5" ht="25.5">
      <c r="A288" s="18"/>
      <c r="B288" s="21" t="s">
        <v>251</v>
      </c>
      <c r="C288" s="5">
        <v>128.8</v>
      </c>
      <c r="D288" s="5">
        <v>128.85</v>
      </c>
      <c r="E288" s="5">
        <f t="shared" si="5"/>
        <v>100</v>
      </c>
    </row>
    <row r="289" spans="1:5" ht="12.75">
      <c r="A289" s="1" t="s">
        <v>183</v>
      </c>
      <c r="B289" s="19" t="s">
        <v>66</v>
      </c>
      <c r="C289" s="3">
        <f>C290</f>
        <v>8730.699999999999</v>
      </c>
      <c r="D289" s="3">
        <f>D290</f>
        <v>4098.6</v>
      </c>
      <c r="E289" s="3">
        <f t="shared" si="5"/>
        <v>46.9</v>
      </c>
    </row>
    <row r="290" spans="1:5" ht="25.5">
      <c r="A290" s="18"/>
      <c r="B290" s="19" t="s">
        <v>242</v>
      </c>
      <c r="C290" s="3">
        <f>C291+C293</f>
        <v>8730.699999999999</v>
      </c>
      <c r="D290" s="3">
        <f>D291+D293</f>
        <v>4098.6</v>
      </c>
      <c r="E290" s="3">
        <f t="shared" si="5"/>
        <v>46.9</v>
      </c>
    </row>
    <row r="291" spans="1:5" ht="12.75">
      <c r="A291" s="18"/>
      <c r="B291" s="19" t="s">
        <v>182</v>
      </c>
      <c r="C291" s="3">
        <f>C292</f>
        <v>6789.4</v>
      </c>
      <c r="D291" s="3">
        <f>D292</f>
        <v>3042.71</v>
      </c>
      <c r="E291" s="3">
        <f t="shared" si="5"/>
        <v>44.8</v>
      </c>
    </row>
    <row r="292" spans="1:5" ht="25.5">
      <c r="A292" s="18"/>
      <c r="B292" s="21" t="s">
        <v>65</v>
      </c>
      <c r="C292" s="5">
        <v>6789.4</v>
      </c>
      <c r="D292" s="5">
        <f>2882.23+160.48</f>
        <v>3042.71</v>
      </c>
      <c r="E292" s="5">
        <f t="shared" si="5"/>
        <v>44.8</v>
      </c>
    </row>
    <row r="293" spans="1:5" ht="25.5">
      <c r="A293" s="18"/>
      <c r="B293" s="19" t="s">
        <v>52</v>
      </c>
      <c r="C293" s="3">
        <f>SUM(C294)</f>
        <v>1941.3</v>
      </c>
      <c r="D293" s="3">
        <f>SUM(D294)</f>
        <v>1055.8899999999999</v>
      </c>
      <c r="E293" s="3">
        <f t="shared" si="5"/>
        <v>54.4</v>
      </c>
    </row>
    <row r="294" spans="1:5" ht="25.5">
      <c r="A294" s="18"/>
      <c r="B294" s="21" t="s">
        <v>184</v>
      </c>
      <c r="C294" s="5">
        <v>1941.3</v>
      </c>
      <c r="D294" s="5">
        <f>956.64+99.25</f>
        <v>1055.8899999999999</v>
      </c>
      <c r="E294" s="5">
        <f t="shared" si="5"/>
        <v>54.4</v>
      </c>
    </row>
    <row r="295" spans="1:5" ht="12.75">
      <c r="A295" s="1" t="s">
        <v>185</v>
      </c>
      <c r="B295" s="19" t="s">
        <v>186</v>
      </c>
      <c r="C295" s="3">
        <f>C296+C300+C303+C326+C334</f>
        <v>94424.7</v>
      </c>
      <c r="D295" s="3">
        <f>D296+D300+D303+D326+D334</f>
        <v>37633.54</v>
      </c>
      <c r="E295" s="3">
        <f t="shared" si="5"/>
        <v>39.9</v>
      </c>
    </row>
    <row r="296" spans="1:5" ht="12.75">
      <c r="A296" s="1" t="s">
        <v>187</v>
      </c>
      <c r="B296" s="19" t="s">
        <v>67</v>
      </c>
      <c r="C296" s="3">
        <f>C297</f>
        <v>11769</v>
      </c>
      <c r="D296" s="3">
        <f>D297</f>
        <v>4534.38</v>
      </c>
      <c r="E296" s="3">
        <f t="shared" si="5"/>
        <v>38.5</v>
      </c>
    </row>
    <row r="297" spans="1:5" ht="38.25">
      <c r="A297" s="18"/>
      <c r="B297" s="19" t="s">
        <v>218</v>
      </c>
      <c r="C297" s="3">
        <f>SUM(C298)</f>
        <v>11769</v>
      </c>
      <c r="D297" s="3">
        <f>SUM(D298)</f>
        <v>4534.38</v>
      </c>
      <c r="E297" s="3">
        <f t="shared" si="5"/>
        <v>38.5</v>
      </c>
    </row>
    <row r="298" spans="1:5" ht="25.5">
      <c r="A298" s="18"/>
      <c r="B298" s="19" t="s">
        <v>188</v>
      </c>
      <c r="C298" s="3">
        <f>C299</f>
        <v>11769</v>
      </c>
      <c r="D298" s="3">
        <f>D299</f>
        <v>4534.38</v>
      </c>
      <c r="E298" s="3">
        <f t="shared" si="5"/>
        <v>38.5</v>
      </c>
    </row>
    <row r="299" spans="1:5" ht="38.25">
      <c r="A299" s="18"/>
      <c r="B299" s="21" t="s">
        <v>189</v>
      </c>
      <c r="C299" s="5">
        <v>11769</v>
      </c>
      <c r="D299" s="5">
        <v>4534.38</v>
      </c>
      <c r="E299" s="5">
        <f t="shared" si="5"/>
        <v>38.5</v>
      </c>
    </row>
    <row r="300" spans="1:5" ht="12.75">
      <c r="A300" s="1" t="s">
        <v>190</v>
      </c>
      <c r="B300" s="19" t="s">
        <v>100</v>
      </c>
      <c r="C300" s="3">
        <f>C301</f>
        <v>3645.1</v>
      </c>
      <c r="D300" s="3">
        <f>D301</f>
        <v>1436.02</v>
      </c>
      <c r="E300" s="3">
        <f t="shared" si="5"/>
        <v>39.4</v>
      </c>
    </row>
    <row r="301" spans="1:5" ht="12.75">
      <c r="A301" s="1"/>
      <c r="B301" s="19" t="s">
        <v>93</v>
      </c>
      <c r="C301" s="3">
        <f>C302</f>
        <v>3645.1</v>
      </c>
      <c r="D301" s="3">
        <f>D302</f>
        <v>1436.02</v>
      </c>
      <c r="E301" s="3">
        <f t="shared" si="5"/>
        <v>39.4</v>
      </c>
    </row>
    <row r="302" spans="1:5" ht="12.75">
      <c r="A302" s="18"/>
      <c r="B302" s="21" t="s">
        <v>15</v>
      </c>
      <c r="C302" s="5">
        <v>3645.1</v>
      </c>
      <c r="D302" s="5">
        <v>1436.02</v>
      </c>
      <c r="E302" s="5">
        <f t="shared" si="5"/>
        <v>39.4</v>
      </c>
    </row>
    <row r="303" spans="1:5" ht="12.75">
      <c r="A303" s="1" t="s">
        <v>191</v>
      </c>
      <c r="B303" s="19" t="s">
        <v>192</v>
      </c>
      <c r="C303" s="3">
        <f>C304+C313</f>
        <v>31360.4</v>
      </c>
      <c r="D303" s="3">
        <f>D304+D313</f>
        <v>4576.68</v>
      </c>
      <c r="E303" s="3">
        <f t="shared" si="5"/>
        <v>14.6</v>
      </c>
    </row>
    <row r="304" spans="1:5" ht="25.5">
      <c r="A304" s="1"/>
      <c r="B304" s="19" t="s">
        <v>252</v>
      </c>
      <c r="C304" s="3">
        <f>C305+C307+C310</f>
        <v>6184.099999999999</v>
      </c>
      <c r="D304" s="3">
        <f>D305+D307+D310</f>
        <v>1151.26</v>
      </c>
      <c r="E304" s="3">
        <f t="shared" si="5"/>
        <v>18.6</v>
      </c>
    </row>
    <row r="305" spans="1:5" ht="25.5">
      <c r="A305" s="18"/>
      <c r="B305" s="19" t="s">
        <v>253</v>
      </c>
      <c r="C305" s="3">
        <f>C306</f>
        <v>2214.2</v>
      </c>
      <c r="D305" s="3">
        <f>D306</f>
        <v>1043.31</v>
      </c>
      <c r="E305" s="3">
        <f t="shared" si="5"/>
        <v>47.1</v>
      </c>
    </row>
    <row r="306" spans="1:5" ht="38.25">
      <c r="A306" s="18"/>
      <c r="B306" s="21" t="s">
        <v>193</v>
      </c>
      <c r="C306" s="5">
        <v>2214.2</v>
      </c>
      <c r="D306" s="5">
        <v>1043.31</v>
      </c>
      <c r="E306" s="5">
        <f t="shared" si="5"/>
        <v>47.1</v>
      </c>
    </row>
    <row r="307" spans="1:5" ht="25.5">
      <c r="A307" s="18"/>
      <c r="B307" s="19" t="s">
        <v>254</v>
      </c>
      <c r="C307" s="3">
        <f>C308+C309</f>
        <v>3849.5</v>
      </c>
      <c r="D307" s="3">
        <f>D308+D309</f>
        <v>58.45</v>
      </c>
      <c r="E307" s="3">
        <f t="shared" si="5"/>
        <v>1.5</v>
      </c>
    </row>
    <row r="308" spans="1:5" ht="25.5">
      <c r="A308" s="18"/>
      <c r="B308" s="21" t="s">
        <v>68</v>
      </c>
      <c r="C308" s="5">
        <v>3564.2</v>
      </c>
      <c r="D308" s="5"/>
      <c r="E308" s="3">
        <f t="shared" si="5"/>
        <v>0</v>
      </c>
    </row>
    <row r="309" spans="1:5" ht="38.25">
      <c r="A309" s="18"/>
      <c r="B309" s="21" t="s">
        <v>101</v>
      </c>
      <c r="C309" s="5">
        <v>285.3</v>
      </c>
      <c r="D309" s="5">
        <v>58.45</v>
      </c>
      <c r="E309" s="5">
        <f t="shared" si="5"/>
        <v>20.5</v>
      </c>
    </row>
    <row r="310" spans="1:5" ht="25.5">
      <c r="A310" s="18"/>
      <c r="B310" s="19" t="s">
        <v>255</v>
      </c>
      <c r="C310" s="3">
        <f>C311+C312</f>
        <v>120.4</v>
      </c>
      <c r="D310" s="3">
        <f>D311+D312</f>
        <v>49.5</v>
      </c>
      <c r="E310" s="3">
        <f t="shared" si="5"/>
        <v>41.1</v>
      </c>
    </row>
    <row r="311" spans="1:5" ht="25.5">
      <c r="A311" s="18"/>
      <c r="B311" s="21" t="s">
        <v>69</v>
      </c>
      <c r="C311" s="5">
        <v>85</v>
      </c>
      <c r="D311" s="5">
        <v>45</v>
      </c>
      <c r="E311" s="5">
        <f t="shared" si="5"/>
        <v>52.9</v>
      </c>
    </row>
    <row r="312" spans="1:5" ht="25.5">
      <c r="A312" s="18"/>
      <c r="B312" s="21" t="s">
        <v>70</v>
      </c>
      <c r="C312" s="5">
        <v>35.4</v>
      </c>
      <c r="D312" s="5">
        <v>4.5</v>
      </c>
      <c r="E312" s="5">
        <f t="shared" si="5"/>
        <v>12.7</v>
      </c>
    </row>
    <row r="313" spans="1:5" ht="12.75">
      <c r="A313" s="18"/>
      <c r="B313" s="19" t="s">
        <v>93</v>
      </c>
      <c r="C313" s="3">
        <f>C314+C321+C318</f>
        <v>25176.300000000003</v>
      </c>
      <c r="D313" s="3">
        <f>D314+D321+D318</f>
        <v>3425.42</v>
      </c>
      <c r="E313" s="3">
        <f t="shared" si="5"/>
        <v>13.6</v>
      </c>
    </row>
    <row r="314" spans="1:5" ht="12.75">
      <c r="A314" s="18"/>
      <c r="B314" s="19" t="s">
        <v>8</v>
      </c>
      <c r="C314" s="3">
        <f>C315+C317+C316</f>
        <v>22426</v>
      </c>
      <c r="D314" s="3">
        <f>D315+D317</f>
        <v>1779.8</v>
      </c>
      <c r="E314" s="3">
        <f t="shared" si="5"/>
        <v>7.9</v>
      </c>
    </row>
    <row r="315" spans="1:5" ht="76.5">
      <c r="A315" s="18"/>
      <c r="B315" s="23" t="s">
        <v>71</v>
      </c>
      <c r="C315" s="5">
        <v>5606.5</v>
      </c>
      <c r="D315" s="5">
        <v>1779.8</v>
      </c>
      <c r="E315" s="5">
        <f t="shared" si="5"/>
        <v>31.7</v>
      </c>
    </row>
    <row r="316" spans="1:5" ht="38.25">
      <c r="A316" s="18"/>
      <c r="B316" s="21" t="s">
        <v>256</v>
      </c>
      <c r="C316" s="5">
        <v>13081.8</v>
      </c>
      <c r="D316" s="5"/>
      <c r="E316" s="5"/>
    </row>
    <row r="317" spans="1:5" ht="51">
      <c r="A317" s="18"/>
      <c r="B317" s="21" t="s">
        <v>257</v>
      </c>
      <c r="C317" s="5">
        <v>3737.7</v>
      </c>
      <c r="D317" s="5"/>
      <c r="E317" s="5">
        <f t="shared" si="5"/>
        <v>0</v>
      </c>
    </row>
    <row r="318" spans="1:5" ht="12.75">
      <c r="A318" s="18"/>
      <c r="B318" s="19" t="s">
        <v>23</v>
      </c>
      <c r="C318" s="3">
        <f>C319+C320</f>
        <v>1093.9</v>
      </c>
      <c r="D318" s="3">
        <f>D319+D320</f>
        <v>1041.92</v>
      </c>
      <c r="E318" s="3">
        <f t="shared" si="5"/>
        <v>95.2</v>
      </c>
    </row>
    <row r="319" spans="1:5" ht="12.75">
      <c r="A319" s="18"/>
      <c r="B319" s="21" t="s">
        <v>289</v>
      </c>
      <c r="C319" s="5">
        <v>204</v>
      </c>
      <c r="D319" s="5">
        <v>152</v>
      </c>
      <c r="E319" s="5">
        <f t="shared" si="5"/>
        <v>74.5</v>
      </c>
    </row>
    <row r="320" spans="1:5" ht="51">
      <c r="A320" s="18"/>
      <c r="B320" s="21" t="s">
        <v>292</v>
      </c>
      <c r="C320" s="5">
        <v>889.9</v>
      </c>
      <c r="D320" s="5">
        <v>889.92</v>
      </c>
      <c r="E320" s="5">
        <f t="shared" si="5"/>
        <v>100</v>
      </c>
    </row>
    <row r="321" spans="1:5" ht="12.75">
      <c r="A321" s="18"/>
      <c r="B321" s="19" t="s">
        <v>33</v>
      </c>
      <c r="C321" s="3">
        <f>SUM(C322:C325)</f>
        <v>1656.4</v>
      </c>
      <c r="D321" s="3">
        <f>SUM(D322:D325)</f>
        <v>603.7</v>
      </c>
      <c r="E321" s="3">
        <f t="shared" si="5"/>
        <v>36.4</v>
      </c>
    </row>
    <row r="322" spans="1:5" ht="25.5">
      <c r="A322" s="18"/>
      <c r="B322" s="21" t="s">
        <v>72</v>
      </c>
      <c r="C322" s="5">
        <v>216</v>
      </c>
      <c r="D322" s="5">
        <v>42</v>
      </c>
      <c r="E322" s="5">
        <f t="shared" si="5"/>
        <v>19.4</v>
      </c>
    </row>
    <row r="323" spans="1:5" ht="38.25">
      <c r="A323" s="18"/>
      <c r="B323" s="21" t="s">
        <v>73</v>
      </c>
      <c r="C323" s="5">
        <v>290</v>
      </c>
      <c r="D323" s="5">
        <v>63</v>
      </c>
      <c r="E323" s="5">
        <f t="shared" si="5"/>
        <v>21.7</v>
      </c>
    </row>
    <row r="324" spans="1:5" ht="25.5">
      <c r="A324" s="18"/>
      <c r="B324" s="21" t="s">
        <v>74</v>
      </c>
      <c r="C324" s="5">
        <v>500</v>
      </c>
      <c r="D324" s="5">
        <v>409.2</v>
      </c>
      <c r="E324" s="5">
        <f t="shared" si="5"/>
        <v>81.8</v>
      </c>
    </row>
    <row r="325" spans="1:5" ht="25.5">
      <c r="A325" s="18"/>
      <c r="B325" s="21" t="s">
        <v>75</v>
      </c>
      <c r="C325" s="5">
        <v>650.4</v>
      </c>
      <c r="D325" s="5">
        <v>89.5</v>
      </c>
      <c r="E325" s="5">
        <f t="shared" si="5"/>
        <v>13.8</v>
      </c>
    </row>
    <row r="326" spans="1:5" ht="12.75">
      <c r="A326" s="1" t="s">
        <v>194</v>
      </c>
      <c r="B326" s="19" t="s">
        <v>76</v>
      </c>
      <c r="C326" s="3">
        <f>C327+C330</f>
        <v>47136.5</v>
      </c>
      <c r="D326" s="3">
        <f>D327+D330</f>
        <v>26873.46</v>
      </c>
      <c r="E326" s="3">
        <f t="shared" si="5"/>
        <v>57</v>
      </c>
    </row>
    <row r="327" spans="1:5" ht="25.5">
      <c r="A327" s="18"/>
      <c r="B327" s="19" t="s">
        <v>217</v>
      </c>
      <c r="C327" s="3">
        <f>C328</f>
        <v>36463.5</v>
      </c>
      <c r="D327" s="3">
        <f>D328</f>
        <v>16798.26</v>
      </c>
      <c r="E327" s="3">
        <f t="shared" si="5"/>
        <v>46.1</v>
      </c>
    </row>
    <row r="328" spans="1:5" ht="12.75">
      <c r="A328" s="18"/>
      <c r="B328" s="19" t="s">
        <v>42</v>
      </c>
      <c r="C328" s="3">
        <f>C329</f>
        <v>36463.5</v>
      </c>
      <c r="D328" s="3">
        <f>D329</f>
        <v>16798.26</v>
      </c>
      <c r="E328" s="3">
        <f t="shared" si="5"/>
        <v>46.1</v>
      </c>
    </row>
    <row r="329" spans="1:5" ht="38.25">
      <c r="A329" s="18"/>
      <c r="B329" s="21" t="s">
        <v>195</v>
      </c>
      <c r="C329" s="5">
        <v>36463.5</v>
      </c>
      <c r="D329" s="5">
        <v>16798.26</v>
      </c>
      <c r="E329" s="5">
        <f t="shared" si="5"/>
        <v>46.1</v>
      </c>
    </row>
    <row r="330" spans="1:5" ht="12.75">
      <c r="A330" s="18"/>
      <c r="B330" s="19" t="s">
        <v>93</v>
      </c>
      <c r="C330" s="3">
        <f>C331</f>
        <v>10673</v>
      </c>
      <c r="D330" s="3">
        <f>D331</f>
        <v>10075.2</v>
      </c>
      <c r="E330" s="3">
        <f t="shared" si="5"/>
        <v>94.4</v>
      </c>
    </row>
    <row r="331" spans="1:5" ht="12.75">
      <c r="A331" s="18"/>
      <c r="B331" s="19" t="s">
        <v>23</v>
      </c>
      <c r="C331" s="3">
        <f>C332+C333</f>
        <v>10673</v>
      </c>
      <c r="D331" s="3">
        <f>D332+D333</f>
        <v>10075.2</v>
      </c>
      <c r="E331" s="3">
        <f t="shared" si="5"/>
        <v>94.4</v>
      </c>
    </row>
    <row r="332" spans="1:5" ht="76.5">
      <c r="A332" s="18"/>
      <c r="B332" s="23" t="s">
        <v>77</v>
      </c>
      <c r="C332" s="5">
        <v>176.6</v>
      </c>
      <c r="D332" s="5"/>
      <c r="E332" s="5">
        <f t="shared" si="5"/>
        <v>0</v>
      </c>
    </row>
    <row r="333" spans="1:5" ht="38.25">
      <c r="A333" s="18"/>
      <c r="B333" s="21" t="s">
        <v>258</v>
      </c>
      <c r="C333" s="5">
        <v>10496.4</v>
      </c>
      <c r="D333" s="5">
        <v>10075.2</v>
      </c>
      <c r="E333" s="5">
        <f t="shared" si="5"/>
        <v>96</v>
      </c>
    </row>
    <row r="334" spans="1:5" ht="12.75">
      <c r="A334" s="1" t="s">
        <v>196</v>
      </c>
      <c r="B334" s="19" t="s">
        <v>78</v>
      </c>
      <c r="C334" s="3">
        <f aca="true" t="shared" si="6" ref="C334:D336">C335</f>
        <v>513.7</v>
      </c>
      <c r="D334" s="3">
        <f t="shared" si="6"/>
        <v>213</v>
      </c>
      <c r="E334" s="3">
        <f t="shared" si="5"/>
        <v>41.5</v>
      </c>
    </row>
    <row r="335" spans="1:5" ht="38.25">
      <c r="A335" s="18"/>
      <c r="B335" s="19" t="s">
        <v>218</v>
      </c>
      <c r="C335" s="3">
        <f t="shared" si="6"/>
        <v>513.7</v>
      </c>
      <c r="D335" s="3">
        <f t="shared" si="6"/>
        <v>213</v>
      </c>
      <c r="E335" s="3">
        <f t="shared" si="5"/>
        <v>41.5</v>
      </c>
    </row>
    <row r="336" spans="1:5" ht="25.5">
      <c r="A336" s="18"/>
      <c r="B336" s="19" t="s">
        <v>21</v>
      </c>
      <c r="C336" s="3">
        <f t="shared" si="6"/>
        <v>513.7</v>
      </c>
      <c r="D336" s="3">
        <f t="shared" si="6"/>
        <v>213</v>
      </c>
      <c r="E336" s="3">
        <f t="shared" si="5"/>
        <v>41.5</v>
      </c>
    </row>
    <row r="337" spans="1:5" ht="38.25">
      <c r="A337" s="18"/>
      <c r="B337" s="21" t="s">
        <v>197</v>
      </c>
      <c r="C337" s="5">
        <v>513.7</v>
      </c>
      <c r="D337" s="5">
        <v>213</v>
      </c>
      <c r="E337" s="5">
        <f t="shared" si="5"/>
        <v>41.5</v>
      </c>
    </row>
    <row r="338" spans="1:5" ht="12.75">
      <c r="A338" s="1" t="s">
        <v>198</v>
      </c>
      <c r="B338" s="19" t="s">
        <v>199</v>
      </c>
      <c r="C338" s="3">
        <f>C339+C351</f>
        <v>71404.5</v>
      </c>
      <c r="D338" s="3">
        <f>D339++D351</f>
        <v>35213.48</v>
      </c>
      <c r="E338" s="3">
        <f t="shared" si="5"/>
        <v>49.3</v>
      </c>
    </row>
    <row r="339" spans="1:5" ht="12.75">
      <c r="A339" s="1" t="s">
        <v>200</v>
      </c>
      <c r="B339" s="19" t="s">
        <v>79</v>
      </c>
      <c r="C339" s="3">
        <f>C340+C346+C348</f>
        <v>70919</v>
      </c>
      <c r="D339" s="3">
        <f>D340+D346+D348</f>
        <v>35037.98</v>
      </c>
      <c r="E339" s="3">
        <f t="shared" si="5"/>
        <v>49.4</v>
      </c>
    </row>
    <row r="340" spans="1:5" ht="25.5">
      <c r="A340" s="18"/>
      <c r="B340" s="19" t="s">
        <v>244</v>
      </c>
      <c r="C340" s="3">
        <f>C341+C342+C343+C345+C344</f>
        <v>67259</v>
      </c>
      <c r="D340" s="3">
        <f>D341+D342+D343+D345</f>
        <v>31377.980000000003</v>
      </c>
      <c r="E340" s="3">
        <f t="shared" si="5"/>
        <v>46.7</v>
      </c>
    </row>
    <row r="341" spans="1:5" ht="25.5">
      <c r="A341" s="18"/>
      <c r="B341" s="21" t="s">
        <v>201</v>
      </c>
      <c r="C341" s="5">
        <v>982</v>
      </c>
      <c r="D341" s="5">
        <v>338.4</v>
      </c>
      <c r="E341" s="5">
        <f t="shared" si="5"/>
        <v>34.5</v>
      </c>
    </row>
    <row r="342" spans="1:5" ht="25.5">
      <c r="A342" s="18"/>
      <c r="B342" s="21" t="s">
        <v>202</v>
      </c>
      <c r="C342" s="5">
        <v>64519.6</v>
      </c>
      <c r="D342" s="5">
        <f>28980.77+1428.29</f>
        <v>30409.06</v>
      </c>
      <c r="E342" s="5">
        <f t="shared" si="5"/>
        <v>47.1</v>
      </c>
    </row>
    <row r="343" spans="1:5" ht="38.25">
      <c r="A343" s="18"/>
      <c r="B343" s="21" t="s">
        <v>259</v>
      </c>
      <c r="C343" s="5">
        <v>973</v>
      </c>
      <c r="D343" s="5">
        <v>415.52</v>
      </c>
      <c r="E343" s="5">
        <f t="shared" si="5"/>
        <v>42.7</v>
      </c>
    </row>
    <row r="344" spans="1:5" ht="12.75">
      <c r="A344" s="18"/>
      <c r="B344" s="21" t="s">
        <v>299</v>
      </c>
      <c r="C344" s="5">
        <v>569.4</v>
      </c>
      <c r="D344" s="5"/>
      <c r="E344" s="5">
        <f t="shared" si="5"/>
        <v>0</v>
      </c>
    </row>
    <row r="345" spans="1:5" ht="12.75">
      <c r="A345" s="18"/>
      <c r="B345" s="21" t="s">
        <v>293</v>
      </c>
      <c r="C345" s="5">
        <v>215</v>
      </c>
      <c r="D345" s="5">
        <v>215</v>
      </c>
      <c r="E345" s="5">
        <f t="shared" si="5"/>
        <v>100</v>
      </c>
    </row>
    <row r="346" spans="1:5" ht="25.5">
      <c r="A346" s="18"/>
      <c r="B346" s="17" t="s">
        <v>219</v>
      </c>
      <c r="C346" s="3">
        <f>C347</f>
        <v>366</v>
      </c>
      <c r="D346" s="3">
        <f>D347</f>
        <v>366</v>
      </c>
      <c r="E346" s="3">
        <f t="shared" si="5"/>
        <v>100</v>
      </c>
    </row>
    <row r="347" spans="1:5" ht="12.75">
      <c r="A347" s="18"/>
      <c r="B347" s="16" t="s">
        <v>12</v>
      </c>
      <c r="C347" s="5">
        <v>366</v>
      </c>
      <c r="D347" s="5">
        <v>366</v>
      </c>
      <c r="E347" s="5">
        <f t="shared" si="5"/>
        <v>100</v>
      </c>
    </row>
    <row r="348" spans="1:5" ht="12.75">
      <c r="A348" s="18"/>
      <c r="B348" s="17" t="s">
        <v>93</v>
      </c>
      <c r="C348" s="3">
        <f>C349</f>
        <v>3294</v>
      </c>
      <c r="D348" s="3">
        <f>D349</f>
        <v>3294</v>
      </c>
      <c r="E348" s="3">
        <f t="shared" si="5"/>
        <v>100</v>
      </c>
    </row>
    <row r="349" spans="1:5" ht="12.75">
      <c r="A349" s="18"/>
      <c r="B349" s="19" t="s">
        <v>23</v>
      </c>
      <c r="C349" s="3">
        <f>C350</f>
        <v>3294</v>
      </c>
      <c r="D349" s="3">
        <f>D350</f>
        <v>3294</v>
      </c>
      <c r="E349" s="3">
        <f t="shared" si="5"/>
        <v>100</v>
      </c>
    </row>
    <row r="350" spans="1:5" ht="12.75">
      <c r="A350" s="18"/>
      <c r="B350" s="21" t="s">
        <v>278</v>
      </c>
      <c r="C350" s="5">
        <v>3294</v>
      </c>
      <c r="D350" s="5">
        <v>3294</v>
      </c>
      <c r="E350" s="5">
        <f t="shared" si="5"/>
        <v>100</v>
      </c>
    </row>
    <row r="351" spans="1:5" ht="12.75">
      <c r="A351" s="1" t="s">
        <v>262</v>
      </c>
      <c r="B351" s="19" t="s">
        <v>260</v>
      </c>
      <c r="C351" s="3">
        <f>C352</f>
        <v>485.5</v>
      </c>
      <c r="D351" s="3">
        <f>D352</f>
        <v>175.5</v>
      </c>
      <c r="E351" s="3">
        <f t="shared" si="5"/>
        <v>36.1</v>
      </c>
    </row>
    <row r="352" spans="1:5" ht="25.5">
      <c r="A352" s="1"/>
      <c r="B352" s="19" t="s">
        <v>244</v>
      </c>
      <c r="C352" s="3">
        <f>C353+C354</f>
        <v>485.5</v>
      </c>
      <c r="D352" s="3">
        <f>D353</f>
        <v>175.5</v>
      </c>
      <c r="E352" s="3">
        <f aca="true" t="shared" si="7" ref="E352:E366">ROUND(D352/C352*100,1)</f>
        <v>36.1</v>
      </c>
    </row>
    <row r="353" spans="1:5" ht="25.5">
      <c r="A353" s="18"/>
      <c r="B353" s="21" t="s">
        <v>202</v>
      </c>
      <c r="C353" s="5">
        <v>332.6</v>
      </c>
      <c r="D353" s="5">
        <v>175.5</v>
      </c>
      <c r="E353" s="5">
        <f t="shared" si="7"/>
        <v>52.8</v>
      </c>
    </row>
    <row r="354" spans="1:5" ht="12.75">
      <c r="A354" s="18"/>
      <c r="B354" s="30" t="s">
        <v>305</v>
      </c>
      <c r="C354" s="5">
        <v>152.9</v>
      </c>
      <c r="D354" s="5"/>
      <c r="E354" s="5"/>
    </row>
    <row r="355" spans="1:5" ht="12.75">
      <c r="A355" s="1" t="s">
        <v>203</v>
      </c>
      <c r="B355" s="19" t="s">
        <v>204</v>
      </c>
      <c r="C355" s="3">
        <f>C356+C359</f>
        <v>8269.1</v>
      </c>
      <c r="D355" s="3">
        <f>D356+D359</f>
        <v>3950.8</v>
      </c>
      <c r="E355" s="3">
        <f t="shared" si="7"/>
        <v>47.8</v>
      </c>
    </row>
    <row r="356" spans="1:5" ht="12.75">
      <c r="A356" s="1" t="s">
        <v>205</v>
      </c>
      <c r="B356" s="19" t="s">
        <v>80</v>
      </c>
      <c r="C356" s="3">
        <f>C357</f>
        <v>5099.6</v>
      </c>
      <c r="D356" s="3">
        <f>D357</f>
        <v>2398.62</v>
      </c>
      <c r="E356" s="3">
        <f t="shared" si="7"/>
        <v>47</v>
      </c>
    </row>
    <row r="357" spans="1:5" ht="25.5">
      <c r="A357" s="18"/>
      <c r="B357" s="19" t="s">
        <v>261</v>
      </c>
      <c r="C357" s="3">
        <f>C358</f>
        <v>5099.6</v>
      </c>
      <c r="D357" s="3">
        <f>D358</f>
        <v>2398.62</v>
      </c>
      <c r="E357" s="3">
        <f t="shared" si="7"/>
        <v>47</v>
      </c>
    </row>
    <row r="358" spans="1:5" ht="25.5">
      <c r="A358" s="18"/>
      <c r="B358" s="21" t="s">
        <v>206</v>
      </c>
      <c r="C358" s="5">
        <v>5099.6</v>
      </c>
      <c r="D358" s="5">
        <v>2398.62</v>
      </c>
      <c r="E358" s="5">
        <f t="shared" si="7"/>
        <v>47</v>
      </c>
    </row>
    <row r="359" spans="1:5" ht="12.75">
      <c r="A359" s="1" t="s">
        <v>207</v>
      </c>
      <c r="B359" s="19" t="s">
        <v>81</v>
      </c>
      <c r="C359" s="3">
        <f>C360</f>
        <v>3169.5</v>
      </c>
      <c r="D359" s="3">
        <f>D360</f>
        <v>1552.18</v>
      </c>
      <c r="E359" s="3">
        <f t="shared" si="7"/>
        <v>49</v>
      </c>
    </row>
    <row r="360" spans="1:5" ht="25.5">
      <c r="A360" s="1"/>
      <c r="B360" s="19" t="s">
        <v>261</v>
      </c>
      <c r="C360" s="3">
        <f>C361</f>
        <v>3169.5</v>
      </c>
      <c r="D360" s="3">
        <f>D361</f>
        <v>1552.18</v>
      </c>
      <c r="E360" s="3">
        <f t="shared" si="7"/>
        <v>49</v>
      </c>
    </row>
    <row r="361" spans="1:5" ht="25.5">
      <c r="A361" s="18"/>
      <c r="B361" s="21" t="s">
        <v>208</v>
      </c>
      <c r="C361" s="5">
        <v>3169.5</v>
      </c>
      <c r="D361" s="5">
        <v>1552.18</v>
      </c>
      <c r="E361" s="5">
        <f t="shared" si="7"/>
        <v>49</v>
      </c>
    </row>
    <row r="362" spans="1:5" ht="25.5">
      <c r="A362" s="1" t="s">
        <v>209</v>
      </c>
      <c r="B362" s="19" t="s">
        <v>210</v>
      </c>
      <c r="C362" s="3">
        <f aca="true" t="shared" si="8" ref="C362:D364">C363</f>
        <v>42755</v>
      </c>
      <c r="D362" s="3">
        <f t="shared" si="8"/>
        <v>14917.34</v>
      </c>
      <c r="E362" s="3">
        <f t="shared" si="7"/>
        <v>34.9</v>
      </c>
    </row>
    <row r="363" spans="1:5" ht="12.75">
      <c r="A363" s="1" t="s">
        <v>211</v>
      </c>
      <c r="B363" s="19" t="s">
        <v>82</v>
      </c>
      <c r="C363" s="3">
        <f t="shared" si="8"/>
        <v>42755</v>
      </c>
      <c r="D363" s="3">
        <f t="shared" si="8"/>
        <v>14917.34</v>
      </c>
      <c r="E363" s="3">
        <f t="shared" si="7"/>
        <v>34.9</v>
      </c>
    </row>
    <row r="364" spans="1:5" ht="25.5">
      <c r="A364" s="18"/>
      <c r="B364" s="19" t="s">
        <v>219</v>
      </c>
      <c r="C364" s="3">
        <f t="shared" si="8"/>
        <v>42755</v>
      </c>
      <c r="D364" s="3">
        <f t="shared" si="8"/>
        <v>14917.34</v>
      </c>
      <c r="E364" s="3">
        <f t="shared" si="7"/>
        <v>34.9</v>
      </c>
    </row>
    <row r="365" spans="1:5" ht="25.5">
      <c r="A365" s="18"/>
      <c r="B365" s="21" t="s">
        <v>83</v>
      </c>
      <c r="C365" s="5">
        <v>42755</v>
      </c>
      <c r="D365" s="5">
        <v>14917.34</v>
      </c>
      <c r="E365" s="5">
        <f t="shared" si="7"/>
        <v>34.9</v>
      </c>
    </row>
    <row r="366" spans="1:5" ht="12.75">
      <c r="A366" s="4"/>
      <c r="B366" s="2" t="s">
        <v>85</v>
      </c>
      <c r="C366" s="3">
        <f>C5+C60+C82+C125+C181+C190+C275+C295+C338+C355+C362</f>
        <v>3168881.900000001</v>
      </c>
      <c r="D366" s="3">
        <f>D5+D60+D82+D125+D181+D190+D275+D295+D338+D355+D362</f>
        <v>1275525.02</v>
      </c>
      <c r="E366" s="3">
        <f t="shared" si="7"/>
        <v>40.3</v>
      </c>
    </row>
    <row r="367" spans="1:5" ht="57.75" customHeight="1">
      <c r="A367" s="35" t="s">
        <v>91</v>
      </c>
      <c r="B367" s="35"/>
      <c r="C367" s="35"/>
      <c r="D367" s="35"/>
      <c r="E367" s="35"/>
    </row>
  </sheetData>
  <sheetProtection/>
  <mergeCells count="4">
    <mergeCell ref="A1:E1"/>
    <mergeCell ref="A2:E2"/>
    <mergeCell ref="A3:E3"/>
    <mergeCell ref="A367:E367"/>
  </mergeCells>
  <conditionalFormatting sqref="C366:E366">
    <cfRule type="cellIs" priority="2" dxfId="0" operator="equal" stopIfTrue="1">
      <formula>0</formula>
    </cfRule>
  </conditionalFormatting>
  <conditionalFormatting sqref="C5:E365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А. Калягина</cp:lastModifiedBy>
  <cp:lastPrinted>2019-08-06T05:57:03Z</cp:lastPrinted>
  <dcterms:created xsi:type="dcterms:W3CDTF">1996-10-08T23:32:33Z</dcterms:created>
  <dcterms:modified xsi:type="dcterms:W3CDTF">2019-08-06T05:57:16Z</dcterms:modified>
  <cp:category/>
  <cp:version/>
  <cp:contentType/>
  <cp:contentStatus/>
</cp:coreProperties>
</file>